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35066e03bdc7349d/竹町自治会/太陽光発電納税申告/02 税金計算原本/"/>
    </mc:Choice>
  </mc:AlternateContent>
  <xr:revisionPtr revIDLastSave="1" documentId="14_{0141AF3E-99E7-4CF5-8399-31D8EE6431E5}" xr6:coauthVersionLast="47" xr6:coauthVersionMax="47" xr10:uidLastSave="{DEB3B56F-FB8F-4F02-8324-9F7D712FA9C9}"/>
  <bookViews>
    <workbookView xWindow="28680" yWindow="-120" windowWidth="24240" windowHeight="13140" xr2:uid="{00000000-000D-0000-FFFF-FFFF00000000}"/>
  </bookViews>
  <sheets>
    <sheet name="税金計算 " sheetId="26" r:id="rId1"/>
    <sheet name="R2損益・貸借対照表" sheetId="10" r:id="rId2"/>
    <sheet name="R3損益・貸借対照表 " sheetId="11" r:id="rId3"/>
    <sheet name="R4損益・貸借対照表" sheetId="28" r:id="rId4"/>
    <sheet name="R5損益・貸借対照表" sheetId="29" r:id="rId5"/>
    <sheet name="R6損益・貸借対照表" sheetId="30" r:id="rId6"/>
    <sheet name="R7損益・貸借対照表 " sheetId="31" r:id="rId7"/>
    <sheet name="R8損益・貸借対照表" sheetId="32" r:id="rId8"/>
    <sheet name="R9損益・貸借対照表 " sheetId="33" r:id="rId9"/>
    <sheet name="R10損益・貸借対照表" sheetId="34" r:id="rId10"/>
    <sheet name="R11損益・貸借対照表 " sheetId="35" r:id="rId11"/>
    <sheet name="R12損益・貸借対照表" sheetId="36" r:id="rId12"/>
    <sheet name="R13損益・貸借対照表" sheetId="37" r:id="rId13"/>
    <sheet name="R14損益・貸借対照表 " sheetId="38" r:id="rId14"/>
    <sheet name="R15損益・貸借対照表 " sheetId="39" r:id="rId15"/>
    <sheet name="R16損益・貸借対照表" sheetId="40" r:id="rId16"/>
    <sheet name="R17損益・貸借対照表" sheetId="41" r:id="rId17"/>
    <sheet name="R18損益・貸借対照表" sheetId="42" r:id="rId18"/>
    <sheet name="預金通帳" sheetId="3" r:id="rId19"/>
  </sheets>
  <definedNames>
    <definedName name="_xlnm.Print_Area" localSheetId="1">'R2損益・貸借対照表'!$A$1:$D$19</definedName>
    <definedName name="_xlnm.Print_Area" localSheetId="6">'R7損益・貸借対照表 '!$A$1:$D$19</definedName>
    <definedName name="_xlnm.Print_Area" localSheetId="0">'税金計算 '!$A$1:$P$62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5" i="26" l="1"/>
  <c r="Z35" i="26"/>
  <c r="Y35" i="26"/>
  <c r="X35" i="26"/>
  <c r="W35" i="26"/>
  <c r="V35" i="26"/>
  <c r="U35" i="26"/>
  <c r="T35" i="26"/>
  <c r="S35" i="26"/>
  <c r="R35" i="26"/>
  <c r="Q35" i="26"/>
  <c r="P35" i="26"/>
  <c r="O35" i="26"/>
  <c r="N35" i="26"/>
  <c r="M35" i="26"/>
  <c r="L35" i="26"/>
  <c r="AA42" i="26"/>
  <c r="AA44" i="26" s="1"/>
  <c r="Z42" i="26"/>
  <c r="Z44" i="26" s="1"/>
  <c r="Y42" i="26"/>
  <c r="Y44" i="26" s="1"/>
  <c r="X42" i="26"/>
  <c r="X44" i="26" s="1"/>
  <c r="W42" i="26"/>
  <c r="W44" i="26" s="1"/>
  <c r="V42" i="26"/>
  <c r="V44" i="26" s="1"/>
  <c r="U42" i="26"/>
  <c r="U44" i="26" s="1"/>
  <c r="T42" i="26"/>
  <c r="T44" i="26" s="1"/>
  <c r="S42" i="26"/>
  <c r="S44" i="26" s="1"/>
  <c r="R42" i="26"/>
  <c r="R44" i="26" s="1"/>
  <c r="Q42" i="26"/>
  <c r="Q44" i="26" s="1"/>
  <c r="P42" i="26"/>
  <c r="P44" i="26" s="1"/>
  <c r="O42" i="26"/>
  <c r="O44" i="26" s="1"/>
  <c r="N42" i="26"/>
  <c r="N44" i="26" s="1"/>
  <c r="M42" i="26"/>
  <c r="M44" i="26" s="1"/>
  <c r="L42" i="26"/>
  <c r="L44" i="26" s="1"/>
  <c r="AA25" i="26"/>
  <c r="AA28" i="26" s="1"/>
  <c r="Z25" i="26"/>
  <c r="Y25" i="26"/>
  <c r="Y28" i="26" s="1"/>
  <c r="Y29" i="26" s="1"/>
  <c r="X25" i="26"/>
  <c r="W25" i="26"/>
  <c r="W28" i="26" s="1"/>
  <c r="V25" i="26"/>
  <c r="V28" i="26" s="1"/>
  <c r="U25" i="26"/>
  <c r="U28" i="26" s="1"/>
  <c r="T25" i="26"/>
  <c r="T28" i="26" s="1"/>
  <c r="S25" i="26"/>
  <c r="S28" i="26" s="1"/>
  <c r="R25" i="26"/>
  <c r="R28" i="26" s="1"/>
  <c r="Q25" i="26"/>
  <c r="Q28" i="26" s="1"/>
  <c r="Q29" i="26" s="1"/>
  <c r="P25" i="26"/>
  <c r="P28" i="26" s="1"/>
  <c r="O25" i="26"/>
  <c r="O28" i="26" s="1"/>
  <c r="N25" i="26"/>
  <c r="N28" i="26" s="1"/>
  <c r="M25" i="26"/>
  <c r="M28" i="26" s="1"/>
  <c r="P29" i="26" l="1"/>
  <c r="X28" i="26"/>
  <c r="X29" i="26" s="1"/>
  <c r="R29" i="26"/>
  <c r="S29" i="26"/>
  <c r="AA29" i="26"/>
  <c r="T29" i="26"/>
  <c r="M29" i="26"/>
  <c r="U29" i="26"/>
  <c r="N29" i="26"/>
  <c r="V29" i="26"/>
  <c r="O29" i="26"/>
  <c r="W29" i="26"/>
  <c r="F51" i="26" l="1"/>
  <c r="K42" i="26"/>
  <c r="J42" i="26"/>
  <c r="J45" i="26" s="1"/>
  <c r="I42" i="26"/>
  <c r="I45" i="26" s="1"/>
  <c r="H42" i="26"/>
  <c r="H45" i="26" s="1"/>
  <c r="G42" i="26"/>
  <c r="G45" i="26" s="1"/>
  <c r="I41" i="26"/>
  <c r="H41" i="26"/>
  <c r="G41" i="26"/>
  <c r="J33" i="26"/>
  <c r="J34" i="26" s="1"/>
  <c r="I33" i="26"/>
  <c r="I34" i="26" s="1"/>
  <c r="L25" i="26"/>
  <c r="L28" i="26" s="1"/>
  <c r="K25" i="26"/>
  <c r="J25" i="26"/>
  <c r="I25" i="26"/>
  <c r="H25" i="26"/>
  <c r="H28" i="26" s="1"/>
  <c r="G25" i="26"/>
  <c r="G28" i="26" s="1"/>
  <c r="G29" i="26" s="1"/>
  <c r="J22" i="26"/>
  <c r="I22" i="26"/>
  <c r="H22" i="26"/>
  <c r="G22" i="26"/>
  <c r="F21" i="26"/>
  <c r="F19" i="26"/>
  <c r="F16" i="26"/>
  <c r="G15" i="26"/>
  <c r="G16" i="26" s="1"/>
  <c r="F14" i="26"/>
  <c r="G13" i="26"/>
  <c r="H13" i="26" s="1"/>
  <c r="I13" i="26" s="1"/>
  <c r="J13" i="26" s="1"/>
  <c r="K13" i="26" s="1"/>
  <c r="L13" i="26" s="1"/>
  <c r="M13" i="26" s="1"/>
  <c r="N13" i="26" s="1"/>
  <c r="O13" i="26" s="1"/>
  <c r="P13" i="26" s="1"/>
  <c r="Q13" i="26" s="1"/>
  <c r="R13" i="26" s="1"/>
  <c r="S13" i="26" s="1"/>
  <c r="T13" i="26" s="1"/>
  <c r="U13" i="26" s="1"/>
  <c r="V13" i="26" s="1"/>
  <c r="W13" i="26" s="1"/>
  <c r="X13" i="26" s="1"/>
  <c r="Y13" i="26" s="1"/>
  <c r="Z13" i="26" s="1"/>
  <c r="AA13" i="26" s="1"/>
  <c r="G12" i="26"/>
  <c r="J11" i="26"/>
  <c r="I11" i="26"/>
  <c r="I21" i="26" s="1"/>
  <c r="H11" i="26"/>
  <c r="H21" i="26" s="1"/>
  <c r="G11" i="26"/>
  <c r="G21" i="26" s="1"/>
  <c r="I46" i="26" l="1"/>
  <c r="G23" i="26"/>
  <c r="F20" i="26"/>
  <c r="G24" i="26"/>
  <c r="I23" i="26"/>
  <c r="I24" i="26"/>
  <c r="I26" i="26" s="1"/>
  <c r="I27" i="26" s="1"/>
  <c r="H46" i="26"/>
  <c r="K44" i="26"/>
  <c r="K24" i="26" s="1"/>
  <c r="K26" i="26" s="1"/>
  <c r="K27" i="26" s="1"/>
  <c r="K28" i="26" s="1"/>
  <c r="K29" i="26" s="1"/>
  <c r="H23" i="26"/>
  <c r="H24" i="26"/>
  <c r="H26" i="26" s="1"/>
  <c r="H27" i="26" s="1"/>
  <c r="J24" i="26"/>
  <c r="J26" i="26" s="1"/>
  <c r="J27" i="26" s="1"/>
  <c r="G14" i="26"/>
  <c r="G17" i="26" s="1"/>
  <c r="G19" i="26" s="1"/>
  <c r="G20" i="26" s="1"/>
  <c r="H15" i="26"/>
  <c r="I28" i="26"/>
  <c r="I30" i="26" s="1"/>
  <c r="I31" i="26" s="1"/>
  <c r="G46" i="26"/>
  <c r="H12" i="26"/>
  <c r="J21" i="26"/>
  <c r="J23" i="26" s="1"/>
  <c r="J18" i="26"/>
  <c r="J48" i="26"/>
  <c r="J40" i="26"/>
  <c r="J41" i="26" s="1"/>
  <c r="J46" i="26" s="1"/>
  <c r="J49" i="26"/>
  <c r="J50" i="26" s="1"/>
  <c r="G18" i="26"/>
  <c r="L29" i="26"/>
  <c r="H18" i="26"/>
  <c r="G30" i="26"/>
  <c r="G31" i="26" s="1"/>
  <c r="G32" i="26" s="1"/>
  <c r="G33" i="26" s="1"/>
  <c r="G26" i="26"/>
  <c r="G27" i="26" s="1"/>
  <c r="J28" i="26"/>
  <c r="J36" i="26"/>
  <c r="J37" i="26" s="1"/>
  <c r="J38" i="26" s="1"/>
  <c r="I18" i="26"/>
  <c r="H30" i="26"/>
  <c r="H31" i="26" s="1"/>
  <c r="H32" i="26" s="1"/>
  <c r="H33" i="26" s="1"/>
  <c r="I36" i="26"/>
  <c r="I37" i="26" s="1"/>
  <c r="I38" i="26" s="1"/>
  <c r="I48" i="26"/>
  <c r="I49" i="26"/>
  <c r="I50" i="26" s="1"/>
  <c r="H29" i="26"/>
  <c r="B17" i="42"/>
  <c r="B14" i="42"/>
  <c r="D13" i="42"/>
  <c r="D19" i="42" s="1"/>
  <c r="B13" i="42"/>
  <c r="B17" i="41"/>
  <c r="B14" i="41"/>
  <c r="D13" i="41"/>
  <c r="D19" i="41" s="1"/>
  <c r="B13" i="41"/>
  <c r="B17" i="40"/>
  <c r="B14" i="40"/>
  <c r="D13" i="40"/>
  <c r="D19" i="40" s="1"/>
  <c r="B13" i="40"/>
  <c r="B17" i="39"/>
  <c r="B14" i="39"/>
  <c r="D13" i="39"/>
  <c r="D19" i="39" s="1"/>
  <c r="B13" i="39"/>
  <c r="B17" i="38"/>
  <c r="B14" i="38"/>
  <c r="D13" i="38"/>
  <c r="D19" i="38" s="1"/>
  <c r="B13" i="38"/>
  <c r="B17" i="37"/>
  <c r="B14" i="37"/>
  <c r="D13" i="37"/>
  <c r="D19" i="37" s="1"/>
  <c r="B13" i="37"/>
  <c r="B17" i="36"/>
  <c r="B14" i="36"/>
  <c r="D13" i="36"/>
  <c r="D19" i="36" s="1"/>
  <c r="B13" i="36"/>
  <c r="B17" i="35"/>
  <c r="B14" i="35"/>
  <c r="D13" i="35"/>
  <c r="D19" i="35" s="1"/>
  <c r="B13" i="35"/>
  <c r="B17" i="34"/>
  <c r="B14" i="34"/>
  <c r="D13" i="34"/>
  <c r="D19" i="34" s="1"/>
  <c r="B13" i="34"/>
  <c r="B17" i="33"/>
  <c r="B14" i="33"/>
  <c r="D13" i="33"/>
  <c r="D19" i="33" s="1"/>
  <c r="B13" i="33"/>
  <c r="B17" i="32"/>
  <c r="B14" i="32"/>
  <c r="D13" i="32"/>
  <c r="D19" i="32" s="1"/>
  <c r="B13" i="32"/>
  <c r="B17" i="31"/>
  <c r="B14" i="31"/>
  <c r="D13" i="31"/>
  <c r="D19" i="31" s="1"/>
  <c r="B13" i="31"/>
  <c r="B17" i="30"/>
  <c r="B14" i="30"/>
  <c r="D13" i="30"/>
  <c r="D19" i="30" s="1"/>
  <c r="B13" i="30"/>
  <c r="B17" i="29"/>
  <c r="B14" i="29"/>
  <c r="D13" i="29"/>
  <c r="D19" i="29" s="1"/>
  <c r="B13" i="29"/>
  <c r="B17" i="28"/>
  <c r="B14" i="28"/>
  <c r="D13" i="28"/>
  <c r="D19" i="28" s="1"/>
  <c r="B13" i="28"/>
  <c r="B17" i="11"/>
  <c r="B14" i="11"/>
  <c r="D13" i="11"/>
  <c r="D19" i="11" s="1"/>
  <c r="B13" i="11"/>
  <c r="D13" i="10"/>
  <c r="B17" i="10"/>
  <c r="B14" i="10"/>
  <c r="B13" i="10"/>
  <c r="J30" i="26" l="1"/>
  <c r="J31" i="26" s="1"/>
  <c r="J51" i="26"/>
  <c r="I29" i="26"/>
  <c r="K30" i="26"/>
  <c r="K31" i="26" s="1"/>
  <c r="K45" i="26"/>
  <c r="L9" i="26" s="1"/>
  <c r="H34" i="26"/>
  <c r="I51" i="26"/>
  <c r="J29" i="26"/>
  <c r="H16" i="26"/>
  <c r="I15" i="26"/>
  <c r="G34" i="26"/>
  <c r="H14" i="26"/>
  <c r="H17" i="26" s="1"/>
  <c r="H19" i="26" s="1"/>
  <c r="I12" i="26"/>
  <c r="K77" i="26"/>
  <c r="AC47" i="26"/>
  <c r="AC43" i="26"/>
  <c r="AC39" i="26"/>
  <c r="AC35" i="26"/>
  <c r="AC25" i="26"/>
  <c r="AC8" i="26"/>
  <c r="AC7" i="26"/>
  <c r="AC6" i="26"/>
  <c r="AC5" i="26"/>
  <c r="K33" i="26" l="1"/>
  <c r="K34" i="26" s="1"/>
  <c r="K48" i="26" s="1"/>
  <c r="K32" i="26"/>
  <c r="L24" i="26"/>
  <c r="B15" i="11"/>
  <c r="J15" i="26"/>
  <c r="J16" i="26" s="1"/>
  <c r="I16" i="26"/>
  <c r="H20" i="26"/>
  <c r="G36" i="26"/>
  <c r="G37" i="26" s="1"/>
  <c r="G38" i="26" s="1"/>
  <c r="G48" i="26"/>
  <c r="G49" i="26"/>
  <c r="G50" i="26" s="1"/>
  <c r="H36" i="26"/>
  <c r="H37" i="26" s="1"/>
  <c r="H38" i="26" s="1"/>
  <c r="H48" i="26"/>
  <c r="H49" i="26"/>
  <c r="H50" i="26" s="1"/>
  <c r="J12" i="26"/>
  <c r="I14" i="26"/>
  <c r="I17" i="26" s="1"/>
  <c r="I19" i="26" s="1"/>
  <c r="B5" i="10"/>
  <c r="AC42" i="26"/>
  <c r="AC13" i="26"/>
  <c r="K36" i="26" l="1"/>
  <c r="K37" i="26" s="1"/>
  <c r="K10" i="26" s="1"/>
  <c r="K40" i="26"/>
  <c r="K41" i="26" s="1"/>
  <c r="K46" i="26" s="1"/>
  <c r="K49" i="26"/>
  <c r="K50" i="26" s="1"/>
  <c r="G51" i="26"/>
  <c r="L26" i="26"/>
  <c r="L27" i="26" s="1"/>
  <c r="L30" i="26"/>
  <c r="L31" i="26" s="1"/>
  <c r="J14" i="26"/>
  <c r="J17" i="26" s="1"/>
  <c r="J19" i="26" s="1"/>
  <c r="J20" i="26" s="1"/>
  <c r="K12" i="26"/>
  <c r="H51" i="26"/>
  <c r="K38" i="26"/>
  <c r="K51" i="26" s="1"/>
  <c r="K15" i="26" s="1"/>
  <c r="K16" i="26" s="1"/>
  <c r="I20" i="26"/>
  <c r="AC44" i="26"/>
  <c r="B5" i="11"/>
  <c r="AC24" i="26"/>
  <c r="G31" i="3"/>
  <c r="L43" i="26" l="1"/>
  <c r="L45" i="26" s="1"/>
  <c r="M9" i="26" s="1"/>
  <c r="L32" i="26"/>
  <c r="L33" i="26" s="1"/>
  <c r="K14" i="26"/>
  <c r="K17" i="26" s="1"/>
  <c r="K19" i="26" s="1"/>
  <c r="K20" i="26" s="1"/>
  <c r="L12" i="26"/>
  <c r="K22" i="26"/>
  <c r="K11" i="26"/>
  <c r="AC9" i="26"/>
  <c r="B15" i="10"/>
  <c r="B5" i="28"/>
  <c r="AC26" i="26"/>
  <c r="E8" i="3"/>
  <c r="L34" i="26" l="1"/>
  <c r="L48" i="26" s="1"/>
  <c r="L40" i="26"/>
  <c r="L41" i="26" s="1"/>
  <c r="L46" i="26" s="1"/>
  <c r="M24" i="26"/>
  <c r="B15" i="28"/>
  <c r="L14" i="26"/>
  <c r="K21" i="26"/>
  <c r="K23" i="26" s="1"/>
  <c r="K18" i="26"/>
  <c r="B5" i="29"/>
  <c r="AC27" i="26"/>
  <c r="L49" i="26" l="1"/>
  <c r="L50" i="26" s="1"/>
  <c r="L36" i="26"/>
  <c r="L37" i="26" s="1"/>
  <c r="L38" i="26" s="1"/>
  <c r="L51" i="26" s="1"/>
  <c r="L15" i="26" s="1"/>
  <c r="L16" i="26" s="1"/>
  <c r="M12" i="26" s="1"/>
  <c r="M26" i="26"/>
  <c r="M27" i="26" s="1"/>
  <c r="M30" i="26"/>
  <c r="M31" i="26" s="1"/>
  <c r="B5" i="30"/>
  <c r="AC29" i="26"/>
  <c r="AC28" i="26"/>
  <c r="D19" i="10"/>
  <c r="L10" i="26" l="1"/>
  <c r="L11" i="26" s="1"/>
  <c r="M43" i="26"/>
  <c r="M45" i="26" s="1"/>
  <c r="N9" i="26" s="1"/>
  <c r="M32" i="26"/>
  <c r="M33" i="26" s="1"/>
  <c r="L17" i="26"/>
  <c r="L19" i="26" s="1"/>
  <c r="L20" i="26" s="1"/>
  <c r="M14" i="26"/>
  <c r="B5" i="31"/>
  <c r="AC30" i="26"/>
  <c r="L22" i="26" l="1"/>
  <c r="M34" i="26"/>
  <c r="M36" i="26" s="1"/>
  <c r="M37" i="26" s="1"/>
  <c r="L21" i="26"/>
  <c r="L18" i="26"/>
  <c r="N24" i="26"/>
  <c r="B15" i="29"/>
  <c r="B5" i="32"/>
  <c r="AC31" i="26"/>
  <c r="L23" i="26" l="1"/>
  <c r="M38" i="26"/>
  <c r="M40" i="26"/>
  <c r="M41" i="26" s="1"/>
  <c r="M46" i="26" s="1"/>
  <c r="M49" i="26"/>
  <c r="M50" i="26" s="1"/>
  <c r="M48" i="26"/>
  <c r="N26" i="26"/>
  <c r="N27" i="26" s="1"/>
  <c r="N30" i="26"/>
  <c r="N31" i="26" s="1"/>
  <c r="N32" i="26" s="1"/>
  <c r="B5" i="33"/>
  <c r="AC32" i="26"/>
  <c r="M51" i="26" l="1"/>
  <c r="M15" i="26" s="1"/>
  <c r="M16" i="26" s="1"/>
  <c r="M10" i="26"/>
  <c r="M22" i="26" s="1"/>
  <c r="N33" i="26"/>
  <c r="N43" i="26"/>
  <c r="N45" i="26" s="1"/>
  <c r="O9" i="26" s="1"/>
  <c r="B5" i="34"/>
  <c r="AC33" i="26"/>
  <c r="M17" i="26" l="1"/>
  <c r="M19" i="26" s="1"/>
  <c r="M20" i="26" s="1"/>
  <c r="N34" i="26"/>
  <c r="B16" i="28"/>
  <c r="M11" i="26"/>
  <c r="M21" i="26" s="1"/>
  <c r="M23" i="26" s="1"/>
  <c r="D4" i="28"/>
  <c r="N12" i="26"/>
  <c r="O24" i="26"/>
  <c r="B15" i="30"/>
  <c r="B5" i="35"/>
  <c r="AC34" i="26"/>
  <c r="E9" i="3"/>
  <c r="E10" i="3" s="1"/>
  <c r="E11" i="3" s="1"/>
  <c r="E12" i="3" s="1"/>
  <c r="E13" i="3" s="1"/>
  <c r="E14" i="3" s="1"/>
  <c r="E15" i="3" s="1"/>
  <c r="N36" i="26" l="1"/>
  <c r="N37" i="26" s="1"/>
  <c r="N48" i="26"/>
  <c r="N49" i="26"/>
  <c r="N50" i="26" s="1"/>
  <c r="N40" i="26"/>
  <c r="N41" i="26" s="1"/>
  <c r="N46" i="26" s="1"/>
  <c r="B18" i="28"/>
  <c r="B19" i="28" s="1"/>
  <c r="M18" i="26"/>
  <c r="D6" i="28" s="1"/>
  <c r="O30" i="26"/>
  <c r="O31" i="26" s="1"/>
  <c r="O32" i="26" s="1"/>
  <c r="O26" i="26"/>
  <c r="O27" i="26" s="1"/>
  <c r="N14" i="26"/>
  <c r="B5" i="36"/>
  <c r="AC50" i="26"/>
  <c r="AC49" i="26"/>
  <c r="B16" i="10"/>
  <c r="AC36" i="26"/>
  <c r="AC46" i="26"/>
  <c r="AC40" i="26"/>
  <c r="N38" i="26" l="1"/>
  <c r="N51" i="26" s="1"/>
  <c r="N10" i="26"/>
  <c r="O33" i="26"/>
  <c r="O43" i="26"/>
  <c r="O45" i="26" s="1"/>
  <c r="P9" i="26" s="1"/>
  <c r="B5" i="37"/>
  <c r="B18" i="10"/>
  <c r="AC22" i="26"/>
  <c r="AC10" i="26"/>
  <c r="AC37" i="26"/>
  <c r="B16" i="29" l="1"/>
  <c r="N11" i="26"/>
  <c r="N18" i="26" s="1"/>
  <c r="D6" i="29" s="1"/>
  <c r="N22" i="26"/>
  <c r="N15" i="26"/>
  <c r="N16" i="26" s="1"/>
  <c r="O12" i="26" s="1"/>
  <c r="O14" i="26" s="1"/>
  <c r="O34" i="26"/>
  <c r="P24" i="26"/>
  <c r="B15" i="31"/>
  <c r="B5" i="38"/>
  <c r="AC11" i="26"/>
  <c r="AC38" i="26"/>
  <c r="D4" i="29" l="1"/>
  <c r="N17" i="26"/>
  <c r="N19" i="26" s="1"/>
  <c r="N20" i="26" s="1"/>
  <c r="B18" i="29"/>
  <c r="B19" i="29" s="1"/>
  <c r="N21" i="26"/>
  <c r="N23" i="26" s="1"/>
  <c r="O48" i="26"/>
  <c r="O36" i="26"/>
  <c r="O37" i="26" s="1"/>
  <c r="O49" i="26"/>
  <c r="O50" i="26" s="1"/>
  <c r="O40" i="26"/>
  <c r="O41" i="26" s="1"/>
  <c r="O46" i="26" s="1"/>
  <c r="P26" i="26"/>
  <c r="P27" i="26" s="1"/>
  <c r="P30" i="26"/>
  <c r="P31" i="26" s="1"/>
  <c r="P32" i="26" s="1"/>
  <c r="AC18" i="26"/>
  <c r="D6" i="10"/>
  <c r="B5" i="39"/>
  <c r="AC21" i="26"/>
  <c r="AC23" i="26"/>
  <c r="AC51" i="26"/>
  <c r="B3" i="10"/>
  <c r="O38" i="26" l="1"/>
  <c r="O51" i="26" s="1"/>
  <c r="O15" i="26" s="1"/>
  <c r="O16" i="26" s="1"/>
  <c r="O10" i="26"/>
  <c r="P33" i="26"/>
  <c r="P43" i="26"/>
  <c r="P45" i="26" s="1"/>
  <c r="Q9" i="26" s="1"/>
  <c r="B5" i="40"/>
  <c r="AC15" i="26"/>
  <c r="AC12" i="26"/>
  <c r="O17" i="26" l="1"/>
  <c r="O19" i="26" s="1"/>
  <c r="O20" i="26" s="1"/>
  <c r="P34" i="26"/>
  <c r="D4" i="30"/>
  <c r="P12" i="26"/>
  <c r="Q24" i="26"/>
  <c r="B15" i="32"/>
  <c r="B3" i="11"/>
  <c r="B7" i="11" s="1"/>
  <c r="D4" i="10"/>
  <c r="B5" i="42"/>
  <c r="B5" i="41"/>
  <c r="AC16" i="26"/>
  <c r="AC14" i="26"/>
  <c r="D5" i="10"/>
  <c r="B16" i="30" l="1"/>
  <c r="O11" i="26"/>
  <c r="O22" i="26"/>
  <c r="P48" i="26"/>
  <c r="P49" i="26"/>
  <c r="P50" i="26" s="1"/>
  <c r="P40" i="26"/>
  <c r="P41" i="26" s="1"/>
  <c r="P46" i="26" s="1"/>
  <c r="P36" i="26"/>
  <c r="P37" i="26" s="1"/>
  <c r="Q26" i="26"/>
  <c r="Q27" i="26" s="1"/>
  <c r="Q30" i="26"/>
  <c r="Q31" i="26" s="1"/>
  <c r="Q32" i="26" s="1"/>
  <c r="P14" i="26"/>
  <c r="D7" i="10"/>
  <c r="AC17" i="26"/>
  <c r="P38" i="26" l="1"/>
  <c r="P51" i="26" s="1"/>
  <c r="P15" i="26" s="1"/>
  <c r="P16" i="26" s="1"/>
  <c r="P10" i="26"/>
  <c r="O21" i="26"/>
  <c r="O23" i="26" s="1"/>
  <c r="B18" i="30"/>
  <c r="B19" i="30" s="1"/>
  <c r="O18" i="26"/>
  <c r="D6" i="30" s="1"/>
  <c r="Q33" i="26"/>
  <c r="Q43" i="26"/>
  <c r="Q45" i="26" s="1"/>
  <c r="R9" i="26" s="1"/>
  <c r="AC19" i="26"/>
  <c r="AC20" i="26"/>
  <c r="Q34" i="26" l="1"/>
  <c r="R24" i="26"/>
  <c r="B15" i="33"/>
  <c r="P22" i="26"/>
  <c r="B16" i="31"/>
  <c r="P11" i="26"/>
  <c r="D4" i="31"/>
  <c r="Q12" i="26"/>
  <c r="P17" i="26"/>
  <c r="P19" i="26" s="1"/>
  <c r="P20" i="26" s="1"/>
  <c r="B19" i="10"/>
  <c r="Q49" i="26" l="1"/>
  <c r="Q50" i="26" s="1"/>
  <c r="Q40" i="26"/>
  <c r="Q41" i="26" s="1"/>
  <c r="Q46" i="26" s="1"/>
  <c r="Q48" i="26"/>
  <c r="Q36" i="26"/>
  <c r="Q37" i="26" s="1"/>
  <c r="Q14" i="26"/>
  <c r="P18" i="26"/>
  <c r="D6" i="31" s="1"/>
  <c r="P21" i="26"/>
  <c r="P23" i="26" s="1"/>
  <c r="B18" i="31"/>
  <c r="B19" i="31" s="1"/>
  <c r="R30" i="26"/>
  <c r="R31" i="26" s="1"/>
  <c r="R32" i="26" s="1"/>
  <c r="R26" i="26"/>
  <c r="R27" i="26" s="1"/>
  <c r="B7" i="10"/>
  <c r="Q38" i="26" l="1"/>
  <c r="Q51" i="26" s="1"/>
  <c r="Q10" i="26"/>
  <c r="R33" i="26"/>
  <c r="R43" i="26"/>
  <c r="R45" i="26" s="1"/>
  <c r="S9" i="26" s="1"/>
  <c r="B16" i="11"/>
  <c r="Q22" i="26" l="1"/>
  <c r="Q11" i="26"/>
  <c r="Q21" i="26" s="1"/>
  <c r="Q23" i="26" s="1"/>
  <c r="B16" i="32"/>
  <c r="Q15" i="26"/>
  <c r="Q16" i="26" s="1"/>
  <c r="D4" i="32" s="1"/>
  <c r="R34" i="26"/>
  <c r="S24" i="26"/>
  <c r="B15" i="34"/>
  <c r="B18" i="11"/>
  <c r="B19" i="11" s="1"/>
  <c r="D6" i="11"/>
  <c r="D4" i="11"/>
  <c r="D5" i="11"/>
  <c r="B18" i="32" l="1"/>
  <c r="B19" i="32" s="1"/>
  <c r="Q18" i="26"/>
  <c r="D6" i="32" s="1"/>
  <c r="R12" i="26"/>
  <c r="R14" i="26" s="1"/>
  <c r="Q17" i="26"/>
  <c r="Q19" i="26" s="1"/>
  <c r="Q20" i="26" s="1"/>
  <c r="R49" i="26"/>
  <c r="R50" i="26" s="1"/>
  <c r="R40" i="26"/>
  <c r="R41" i="26" s="1"/>
  <c r="R46" i="26" s="1"/>
  <c r="R36" i="26"/>
  <c r="R37" i="26" s="1"/>
  <c r="R48" i="26"/>
  <c r="S30" i="26"/>
  <c r="S31" i="26" s="1"/>
  <c r="S32" i="26" s="1"/>
  <c r="S26" i="26"/>
  <c r="S27" i="26" s="1"/>
  <c r="D7" i="11"/>
  <c r="B3" i="28"/>
  <c r="B7" i="28" s="1"/>
  <c r="R38" i="26" l="1"/>
  <c r="R51" i="26" s="1"/>
  <c r="R15" i="26" s="1"/>
  <c r="R10" i="26"/>
  <c r="S33" i="26"/>
  <c r="S43" i="26"/>
  <c r="S45" i="26" s="1"/>
  <c r="T9" i="26" s="1"/>
  <c r="D5" i="28"/>
  <c r="D7" i="28" s="1"/>
  <c r="B3" i="29"/>
  <c r="B7" i="29" s="1"/>
  <c r="R16" i="26" l="1"/>
  <c r="S12" i="26" s="1"/>
  <c r="R17" i="26"/>
  <c r="R19" i="26" s="1"/>
  <c r="R22" i="26"/>
  <c r="S34" i="26"/>
  <c r="B16" i="33"/>
  <c r="R11" i="26"/>
  <c r="R18" i="26" s="1"/>
  <c r="D6" i="33" s="1"/>
  <c r="T24" i="26"/>
  <c r="B15" i="35"/>
  <c r="D4" i="33"/>
  <c r="D5" i="29"/>
  <c r="D7" i="29" s="1"/>
  <c r="B3" i="30"/>
  <c r="B7" i="30" s="1"/>
  <c r="R20" i="26" l="1"/>
  <c r="S36" i="26"/>
  <c r="S37" i="26" s="1"/>
  <c r="S48" i="26"/>
  <c r="S49" i="26"/>
  <c r="S50" i="26" s="1"/>
  <c r="S40" i="26"/>
  <c r="S41" i="26" s="1"/>
  <c r="S46" i="26" s="1"/>
  <c r="B18" i="33"/>
  <c r="B19" i="33" s="1"/>
  <c r="R21" i="26"/>
  <c r="R23" i="26" s="1"/>
  <c r="S14" i="26"/>
  <c r="T26" i="26"/>
  <c r="T27" i="26" s="1"/>
  <c r="T30" i="26"/>
  <c r="T31" i="26" s="1"/>
  <c r="T32" i="26" s="1"/>
  <c r="D5" i="30"/>
  <c r="D7" i="30" s="1"/>
  <c r="B3" i="31"/>
  <c r="B7" i="31" s="1"/>
  <c r="S38" i="26" l="1"/>
  <c r="S51" i="26" s="1"/>
  <c r="S10" i="26"/>
  <c r="T43" i="26"/>
  <c r="T45" i="26" s="1"/>
  <c r="U9" i="26" s="1"/>
  <c r="T33" i="26"/>
  <c r="B3" i="32"/>
  <c r="B7" i="32" s="1"/>
  <c r="D5" i="31"/>
  <c r="D7" i="31" s="1"/>
  <c r="S15" i="26" l="1"/>
  <c r="T34" i="26"/>
  <c r="U24" i="26"/>
  <c r="B15" i="36"/>
  <c r="B3" i="33"/>
  <c r="B7" i="33" s="1"/>
  <c r="D5" i="32"/>
  <c r="D7" i="32" s="1"/>
  <c r="S11" i="26" l="1"/>
  <c r="B16" i="34"/>
  <c r="S22" i="26"/>
  <c r="T36" i="26"/>
  <c r="T37" i="26" s="1"/>
  <c r="T48" i="26"/>
  <c r="T49" i="26"/>
  <c r="T50" i="26" s="1"/>
  <c r="T40" i="26"/>
  <c r="T41" i="26" s="1"/>
  <c r="T46" i="26" s="1"/>
  <c r="S16" i="26"/>
  <c r="S17" i="26"/>
  <c r="S19" i="26" s="1"/>
  <c r="U26" i="26"/>
  <c r="U27" i="26" s="1"/>
  <c r="U30" i="26"/>
  <c r="U31" i="26" s="1"/>
  <c r="U32" i="26" s="1"/>
  <c r="D5" i="33"/>
  <c r="D7" i="33" s="1"/>
  <c r="B3" i="34"/>
  <c r="B7" i="34" s="1"/>
  <c r="T38" i="26" l="1"/>
  <c r="T51" i="26" s="1"/>
  <c r="T15" i="26" s="1"/>
  <c r="T16" i="26" s="1"/>
  <c r="T10" i="26"/>
  <c r="T12" i="26"/>
  <c r="T14" i="26" s="1"/>
  <c r="D4" i="34"/>
  <c r="U43" i="26"/>
  <c r="U45" i="26" s="1"/>
  <c r="V9" i="26" s="1"/>
  <c r="U33" i="26"/>
  <c r="S20" i="26"/>
  <c r="S18" i="26"/>
  <c r="D6" i="34" s="1"/>
  <c r="S21" i="26"/>
  <c r="S23" i="26" s="1"/>
  <c r="B18" i="34"/>
  <c r="B19" i="34" s="1"/>
  <c r="D5" i="34"/>
  <c r="B3" i="35"/>
  <c r="B7" i="35" s="1"/>
  <c r="D7" i="34" l="1"/>
  <c r="U34" i="26"/>
  <c r="T17" i="26"/>
  <c r="T19" i="26" s="1"/>
  <c r="T20" i="26" s="1"/>
  <c r="T22" i="26"/>
  <c r="V24" i="26"/>
  <c r="B15" i="37"/>
  <c r="D4" i="35"/>
  <c r="U12" i="26"/>
  <c r="B3" i="36" s="1"/>
  <c r="B7" i="36" s="1"/>
  <c r="B16" i="35" l="1"/>
  <c r="T11" i="26"/>
  <c r="B18" i="35" s="1"/>
  <c r="D5" i="35"/>
  <c r="D7" i="35" s="1"/>
  <c r="U36" i="26"/>
  <c r="U37" i="26" s="1"/>
  <c r="U48" i="26"/>
  <c r="U49" i="26"/>
  <c r="U50" i="26" s="1"/>
  <c r="U40" i="26"/>
  <c r="U41" i="26" s="1"/>
  <c r="U46" i="26" s="1"/>
  <c r="U14" i="26"/>
  <c r="V30" i="26"/>
  <c r="V31" i="26" s="1"/>
  <c r="V32" i="26" s="1"/>
  <c r="V26" i="26"/>
  <c r="V27" i="26" s="1"/>
  <c r="T21" i="26" l="1"/>
  <c r="T23" i="26" s="1"/>
  <c r="T18" i="26"/>
  <c r="D6" i="35" s="1"/>
  <c r="B19" i="35"/>
  <c r="U38" i="26"/>
  <c r="U51" i="26" s="1"/>
  <c r="U22" i="26" s="1"/>
  <c r="U10" i="26"/>
  <c r="V33" i="26"/>
  <c r="V43" i="26"/>
  <c r="V45" i="26" s="1"/>
  <c r="W9" i="26" s="1"/>
  <c r="B16" i="36" l="1"/>
  <c r="U11" i="26"/>
  <c r="B18" i="36" s="1"/>
  <c r="U15" i="26"/>
  <c r="U16" i="26" s="1"/>
  <c r="V12" i="26" s="1"/>
  <c r="V14" i="26" s="1"/>
  <c r="V34" i="26"/>
  <c r="W24" i="26"/>
  <c r="B15" i="38"/>
  <c r="B19" i="36" l="1"/>
  <c r="U17" i="26"/>
  <c r="D5" i="36" s="1"/>
  <c r="U18" i="26"/>
  <c r="D6" i="36" s="1"/>
  <c r="U21" i="26"/>
  <c r="U23" i="26" s="1"/>
  <c r="D4" i="36"/>
  <c r="B3" i="37"/>
  <c r="B7" i="37" s="1"/>
  <c r="V36" i="26"/>
  <c r="V37" i="26" s="1"/>
  <c r="V48" i="26"/>
  <c r="V49" i="26"/>
  <c r="V50" i="26" s="1"/>
  <c r="V40" i="26"/>
  <c r="V41" i="26" s="1"/>
  <c r="V46" i="26" s="1"/>
  <c r="U19" i="26"/>
  <c r="U20" i="26" s="1"/>
  <c r="W30" i="26"/>
  <c r="W31" i="26" s="1"/>
  <c r="W32" i="26" s="1"/>
  <c r="W26" i="26"/>
  <c r="W27" i="26" s="1"/>
  <c r="D7" i="36" l="1"/>
  <c r="V38" i="26"/>
  <c r="V10" i="26"/>
  <c r="W33" i="26"/>
  <c r="W43" i="26"/>
  <c r="W45" i="26" s="1"/>
  <c r="X9" i="26" s="1"/>
  <c r="V51" i="26"/>
  <c r="V15" i="26" s="1"/>
  <c r="V17" i="26" s="1"/>
  <c r="V16" i="26" l="1"/>
  <c r="W12" i="26" s="1"/>
  <c r="V22" i="26"/>
  <c r="W34" i="26"/>
  <c r="B16" i="37"/>
  <c r="V11" i="26"/>
  <c r="V18" i="26" s="1"/>
  <c r="D6" i="37" s="1"/>
  <c r="V19" i="26"/>
  <c r="D5" i="37"/>
  <c r="X24" i="26"/>
  <c r="B15" i="39"/>
  <c r="V20" i="26" l="1"/>
  <c r="D4" i="37"/>
  <c r="D7" i="37" s="1"/>
  <c r="W36" i="26"/>
  <c r="W37" i="26" s="1"/>
  <c r="W48" i="26"/>
  <c r="W49" i="26"/>
  <c r="W50" i="26" s="1"/>
  <c r="W40" i="26"/>
  <c r="W41" i="26" s="1"/>
  <c r="W46" i="26" s="1"/>
  <c r="V21" i="26"/>
  <c r="V23" i="26" s="1"/>
  <c r="B18" i="37"/>
  <c r="B19" i="37" s="1"/>
  <c r="X30" i="26"/>
  <c r="X31" i="26" s="1"/>
  <c r="X32" i="26" s="1"/>
  <c r="X26" i="26"/>
  <c r="X27" i="26" s="1"/>
  <c r="W14" i="26"/>
  <c r="B3" i="38"/>
  <c r="B7" i="38" s="1"/>
  <c r="W38" i="26" l="1"/>
  <c r="W10" i="26"/>
  <c r="X33" i="26"/>
  <c r="X43" i="26"/>
  <c r="X45" i="26" s="1"/>
  <c r="Y9" i="26" s="1"/>
  <c r="W51" i="26"/>
  <c r="W11" i="26" l="1"/>
  <c r="W21" i="26" s="1"/>
  <c r="B16" i="38"/>
  <c r="W15" i="26"/>
  <c r="W16" i="26" s="1"/>
  <c r="X12" i="26" s="1"/>
  <c r="X14" i="26" s="1"/>
  <c r="W22" i="26"/>
  <c r="X34" i="26"/>
  <c r="Y24" i="26"/>
  <c r="B15" i="40"/>
  <c r="B18" i="38" l="1"/>
  <c r="W18" i="26"/>
  <c r="D6" i="38" s="1"/>
  <c r="B19" i="38"/>
  <c r="W17" i="26"/>
  <c r="W19" i="26" s="1"/>
  <c r="W20" i="26" s="1"/>
  <c r="W23" i="26"/>
  <c r="D4" i="38"/>
  <c r="B3" i="39"/>
  <c r="B7" i="39" s="1"/>
  <c r="X48" i="26"/>
  <c r="X49" i="26"/>
  <c r="X50" i="26" s="1"/>
  <c r="X40" i="26"/>
  <c r="X41" i="26" s="1"/>
  <c r="X46" i="26" s="1"/>
  <c r="X36" i="26"/>
  <c r="X37" i="26" s="1"/>
  <c r="D5" i="38"/>
  <c r="Y30" i="26"/>
  <c r="Y31" i="26" s="1"/>
  <c r="Y32" i="26" s="1"/>
  <c r="Y26" i="26"/>
  <c r="Y27" i="26" s="1"/>
  <c r="D7" i="38" l="1"/>
  <c r="X38" i="26"/>
  <c r="X51" i="26" s="1"/>
  <c r="X15" i="26" s="1"/>
  <c r="X17" i="26" s="1"/>
  <c r="X10" i="26"/>
  <c r="Y33" i="26"/>
  <c r="Y43" i="26"/>
  <c r="Y45" i="26" s="1"/>
  <c r="Z9" i="26" s="1"/>
  <c r="X16" i="26" l="1"/>
  <c r="D4" i="39" s="1"/>
  <c r="X22" i="26"/>
  <c r="Y34" i="26"/>
  <c r="B16" i="39"/>
  <c r="X11" i="26"/>
  <c r="X21" i="26" s="1"/>
  <c r="Z24" i="26"/>
  <c r="B15" i="41"/>
  <c r="X19" i="26"/>
  <c r="D5" i="39"/>
  <c r="X23" i="26" l="1"/>
  <c r="X20" i="26"/>
  <c r="Y12" i="26"/>
  <c r="Y14" i="26" s="1"/>
  <c r="Y49" i="26"/>
  <c r="Y50" i="26" s="1"/>
  <c r="Y40" i="26"/>
  <c r="Y41" i="26" s="1"/>
  <c r="Y46" i="26" s="1"/>
  <c r="Y48" i="26"/>
  <c r="Y36" i="26"/>
  <c r="Y37" i="26" s="1"/>
  <c r="X18" i="26"/>
  <c r="D6" i="39" s="1"/>
  <c r="B18" i="39"/>
  <c r="B19" i="39" s="1"/>
  <c r="D7" i="39"/>
  <c r="Z26" i="26"/>
  <c r="Z27" i="26" s="1"/>
  <c r="Z28" i="26" s="1"/>
  <c r="Z29" i="26" s="1"/>
  <c r="B3" i="40" l="1"/>
  <c r="B7" i="40" s="1"/>
  <c r="Y38" i="26"/>
  <c r="Y51" i="26" s="1"/>
  <c r="Y15" i="26" s="1"/>
  <c r="Y16" i="26" s="1"/>
  <c r="Y10" i="26"/>
  <c r="Z30" i="26"/>
  <c r="Z31" i="26" s="1"/>
  <c r="Z32" i="26" s="1"/>
  <c r="Z33" i="26" l="1"/>
  <c r="Z43" i="26"/>
  <c r="Z45" i="26" s="1"/>
  <c r="AA9" i="26" s="1"/>
  <c r="Y17" i="26"/>
  <c r="Y22" i="26"/>
  <c r="B16" i="40"/>
  <c r="Y11" i="26"/>
  <c r="D4" i="40"/>
  <c r="Z12" i="26"/>
  <c r="Z34" i="26" l="1"/>
  <c r="B15" i="42"/>
  <c r="AA24" i="26"/>
  <c r="Z14" i="26"/>
  <c r="B3" i="41"/>
  <c r="B7" i="41" s="1"/>
  <c r="Y21" i="26"/>
  <c r="Y23" i="26" s="1"/>
  <c r="Y18" i="26"/>
  <c r="D6" i="40" s="1"/>
  <c r="B18" i="40"/>
  <c r="B19" i="40" s="1"/>
  <c r="Y19" i="26"/>
  <c r="Y20" i="26" s="1"/>
  <c r="D5" i="40"/>
  <c r="D7" i="40" s="1"/>
  <c r="Z40" i="26" l="1"/>
  <c r="Z41" i="26" s="1"/>
  <c r="Z46" i="26" s="1"/>
  <c r="Z36" i="26"/>
  <c r="Z37" i="26" s="1"/>
  <c r="Z48" i="26"/>
  <c r="Z49" i="26"/>
  <c r="Z50" i="26" s="1"/>
  <c r="AA26" i="26"/>
  <c r="AA27" i="26" s="1"/>
  <c r="AA30" i="26"/>
  <c r="AA31" i="26" s="1"/>
  <c r="AA32" i="26" s="1"/>
  <c r="Z38" i="26" l="1"/>
  <c r="Z10" i="26"/>
  <c r="AA33" i="26"/>
  <c r="AA43" i="26"/>
  <c r="AA45" i="26" s="1"/>
  <c r="Z51" i="26"/>
  <c r="Z15" i="26" s="1"/>
  <c r="Z22" i="26" l="1"/>
  <c r="AA34" i="26"/>
  <c r="Z16" i="26"/>
  <c r="Z17" i="26"/>
  <c r="Z11" i="26" l="1"/>
  <c r="Z18" i="26" s="1"/>
  <c r="D6" i="41" s="1"/>
  <c r="B16" i="41"/>
  <c r="AA36" i="26"/>
  <c r="AA37" i="26" s="1"/>
  <c r="AA48" i="26"/>
  <c r="AA49" i="26"/>
  <c r="AA50" i="26" s="1"/>
  <c r="AA40" i="26"/>
  <c r="AA41" i="26" s="1"/>
  <c r="AA46" i="26" s="1"/>
  <c r="D4" i="41"/>
  <c r="AA12" i="26"/>
  <c r="Z19" i="26"/>
  <c r="Z20" i="26" s="1"/>
  <c r="D5" i="41"/>
  <c r="AA38" i="26" l="1"/>
  <c r="AA51" i="26" s="1"/>
  <c r="AA15" i="26" s="1"/>
  <c r="AA16" i="26" s="1"/>
  <c r="AA10" i="26"/>
  <c r="B18" i="41"/>
  <c r="B19" i="41" s="1"/>
  <c r="Z21" i="26"/>
  <c r="Z23" i="26" s="1"/>
  <c r="D7" i="41"/>
  <c r="AA14" i="26"/>
  <c r="B3" i="42"/>
  <c r="B7" i="42" s="1"/>
  <c r="D4" i="42" l="1"/>
  <c r="AA22" i="26"/>
  <c r="B16" i="42"/>
  <c r="AA11" i="26"/>
  <c r="AA17" i="26"/>
  <c r="AA21" i="26" l="1"/>
  <c r="AA23" i="26" s="1"/>
  <c r="AA18" i="26"/>
  <c r="D6" i="42" s="1"/>
  <c r="B18" i="42"/>
  <c r="B19" i="42" s="1"/>
  <c r="AA19" i="26"/>
  <c r="AA20" i="26" s="1"/>
  <c r="D5" i="42"/>
  <c r="D7" i="42" s="1"/>
</calcChain>
</file>

<file path=xl/sharedStrings.xml><?xml version="1.0" encoding="utf-8"?>
<sst xmlns="http://schemas.openxmlformats.org/spreadsheetml/2006/main" count="570" uniqueCount="262">
  <si>
    <t>当期利益</t>
    <rPh sb="0" eb="2">
      <t>トウキ</t>
    </rPh>
    <rPh sb="2" eb="4">
      <t>リエキ</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</si>
  <si>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</si>
  <si>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</si>
  <si>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</si>
  <si>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</si>
  <si>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5">
      <t>ガンネンド</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</si>
  <si>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</si>
  <si>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</si>
  <si>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</si>
  <si>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</si>
  <si>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</si>
  <si>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</si>
  <si>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</si>
  <si>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</si>
  <si>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和暦</t>
    <rPh sb="0" eb="2">
      <t>ワレキ</t>
    </rPh>
    <phoneticPr fontId="2"/>
  </si>
  <si>
    <t>西暦</t>
    <rPh sb="0" eb="2">
      <t>セイレキ</t>
    </rPh>
    <phoneticPr fontId="2"/>
  </si>
  <si>
    <t>2015年度</t>
    <rPh sb="4" eb="5">
      <t>ネン</t>
    </rPh>
    <rPh sb="5" eb="6">
      <t>ド</t>
    </rPh>
    <phoneticPr fontId="2"/>
  </si>
  <si>
    <t>2016年度</t>
    <rPh sb="4" eb="6">
      <t>ネンド</t>
    </rPh>
    <phoneticPr fontId="2"/>
  </si>
  <si>
    <t>2017年度</t>
    <rPh sb="4" eb="5">
      <t>ネン</t>
    </rPh>
    <rPh sb="5" eb="6">
      <t>ド</t>
    </rPh>
    <phoneticPr fontId="2"/>
  </si>
  <si>
    <t>2018年度</t>
    <rPh sb="4" eb="6">
      <t>ネンド</t>
    </rPh>
    <phoneticPr fontId="2"/>
  </si>
  <si>
    <t>2019年度</t>
    <rPh sb="4" eb="5">
      <t>ネン</t>
    </rPh>
    <rPh sb="5" eb="6">
      <t>ド</t>
    </rPh>
    <phoneticPr fontId="2"/>
  </si>
  <si>
    <t>2020年度</t>
    <rPh sb="4" eb="6">
      <t>ネンド</t>
    </rPh>
    <phoneticPr fontId="2"/>
  </si>
  <si>
    <t>2021年度</t>
    <rPh sb="4" eb="5">
      <t>ネン</t>
    </rPh>
    <rPh sb="5" eb="6">
      <t>ド</t>
    </rPh>
    <phoneticPr fontId="2"/>
  </si>
  <si>
    <t>2022年度</t>
    <rPh sb="4" eb="6">
      <t>ネンド</t>
    </rPh>
    <phoneticPr fontId="2"/>
  </si>
  <si>
    <t>2023年度</t>
    <rPh sb="4" eb="5">
      <t>ネン</t>
    </rPh>
    <rPh sb="5" eb="6">
      <t>ド</t>
    </rPh>
    <phoneticPr fontId="2"/>
  </si>
  <si>
    <t>2024年度</t>
    <rPh sb="4" eb="6">
      <t>ネンド</t>
    </rPh>
    <phoneticPr fontId="2"/>
  </si>
  <si>
    <t>2025年度</t>
    <rPh sb="4" eb="5">
      <t>ネン</t>
    </rPh>
    <rPh sb="5" eb="6">
      <t>ド</t>
    </rPh>
    <phoneticPr fontId="2"/>
  </si>
  <si>
    <t>2026年度</t>
    <rPh sb="4" eb="6">
      <t>ネンド</t>
    </rPh>
    <phoneticPr fontId="2"/>
  </si>
  <si>
    <t>2027年度</t>
    <rPh sb="4" eb="5">
      <t>ネン</t>
    </rPh>
    <rPh sb="5" eb="6">
      <t>ド</t>
    </rPh>
    <phoneticPr fontId="2"/>
  </si>
  <si>
    <t>損益計算書</t>
    <rPh sb="0" eb="2">
      <t>ソンエキ</t>
    </rPh>
    <rPh sb="2" eb="4">
      <t>ケイサン</t>
    </rPh>
    <rPh sb="4" eb="5">
      <t>ショ</t>
    </rPh>
    <phoneticPr fontId="2"/>
  </si>
  <si>
    <t>現金・預金</t>
    <rPh sb="0" eb="2">
      <t>ゲンキン</t>
    </rPh>
    <rPh sb="3" eb="5">
      <t>ヨキン</t>
    </rPh>
    <phoneticPr fontId="2"/>
  </si>
  <si>
    <t>機械及び装置</t>
    <rPh sb="0" eb="2">
      <t>キカイ</t>
    </rPh>
    <rPh sb="2" eb="3">
      <t>オヨ</t>
    </rPh>
    <rPh sb="4" eb="6">
      <t>ソウチ</t>
    </rPh>
    <phoneticPr fontId="2"/>
  </si>
  <si>
    <t>資産</t>
    <rPh sb="0" eb="2">
      <t>シサン</t>
    </rPh>
    <phoneticPr fontId="2"/>
  </si>
  <si>
    <t>未払い法人税等</t>
    <rPh sb="0" eb="2">
      <t>ミハラ</t>
    </rPh>
    <rPh sb="3" eb="5">
      <t>ホウジン</t>
    </rPh>
    <rPh sb="5" eb="6">
      <t>ゼイ</t>
    </rPh>
    <rPh sb="6" eb="7">
      <t>トウ</t>
    </rPh>
    <phoneticPr fontId="2"/>
  </si>
  <si>
    <t>利益剰余金</t>
    <rPh sb="0" eb="2">
      <t>リエキ</t>
    </rPh>
    <rPh sb="2" eb="5">
      <t>ジョウヨキン</t>
    </rPh>
    <phoneticPr fontId="2"/>
  </si>
  <si>
    <t>負債</t>
    <rPh sb="0" eb="2">
      <t>フサイ</t>
    </rPh>
    <phoneticPr fontId="2"/>
  </si>
  <si>
    <t>純資産</t>
    <rPh sb="0" eb="3">
      <t>ジュンシサン</t>
    </rPh>
    <phoneticPr fontId="2"/>
  </si>
  <si>
    <t>貸借対照表</t>
    <rPh sb="0" eb="2">
      <t>タイシャク</t>
    </rPh>
    <rPh sb="2" eb="5">
      <t>タイショウヒョウ</t>
    </rPh>
    <phoneticPr fontId="2"/>
  </si>
  <si>
    <t>合　　計</t>
    <rPh sb="0" eb="1">
      <t>ゴウ</t>
    </rPh>
    <rPh sb="3" eb="4">
      <t>ケイ</t>
    </rPh>
    <phoneticPr fontId="2"/>
  </si>
  <si>
    <t>（会計期間：3月1日～2月28日）</t>
    <rPh sb="1" eb="3">
      <t>カイケイ</t>
    </rPh>
    <rPh sb="3" eb="5">
      <t>キカン</t>
    </rPh>
    <rPh sb="7" eb="8">
      <t>ガツ</t>
    </rPh>
    <rPh sb="9" eb="10">
      <t>ニチ</t>
    </rPh>
    <rPh sb="12" eb="13">
      <t>ガツ</t>
    </rPh>
    <rPh sb="15" eb="16">
      <t>ニチ</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</si>
  <si>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</si>
  <si>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</si>
  <si>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</si>
  <si>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</si>
  <si>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</si>
  <si>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2028年度</t>
    <rPh sb="4" eb="6">
      <t>ネンド</t>
    </rPh>
    <phoneticPr fontId="2"/>
  </si>
  <si>
    <t>2029年度</t>
    <rPh sb="4" eb="5">
      <t>ネン</t>
    </rPh>
    <rPh sb="5" eb="6">
      <t>ド</t>
    </rPh>
    <phoneticPr fontId="2"/>
  </si>
  <si>
    <t>2030年度</t>
    <rPh sb="4" eb="6">
      <t>ネンド</t>
    </rPh>
    <phoneticPr fontId="2"/>
  </si>
  <si>
    <t>2031年度</t>
    <rPh sb="4" eb="5">
      <t>ネン</t>
    </rPh>
    <rPh sb="5" eb="6">
      <t>ド</t>
    </rPh>
    <phoneticPr fontId="2"/>
  </si>
  <si>
    <t>2032年度</t>
    <rPh sb="4" eb="6">
      <t>ネンド</t>
    </rPh>
    <phoneticPr fontId="2"/>
  </si>
  <si>
    <t>0年目</t>
    <rPh sb="1" eb="3">
      <t>ネンメ</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</si>
  <si>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</si>
  <si>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</si>
  <si>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</si>
  <si>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</si>
  <si>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</si>
  <si>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</si>
  <si>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</si>
  <si>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</si>
  <si>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</si>
  <si>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</si>
  <si>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</si>
  <si>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</si>
  <si>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</si>
  <si>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</si>
  <si>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</si>
  <si>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16年目</t>
    <rPh sb="2" eb="4">
      <t>ネンメ</t>
    </rPh>
    <phoneticPr fontId="2"/>
  </si>
  <si>
    <t>17年目</t>
    <rPh sb="2" eb="4">
      <t>ネンメ</t>
    </rPh>
    <phoneticPr fontId="2"/>
  </si>
  <si>
    <t>18年目</t>
    <rPh sb="2" eb="4">
      <t>ネンメ</t>
    </rPh>
    <phoneticPr fontId="2"/>
  </si>
  <si>
    <t>19年目</t>
    <rPh sb="2" eb="4">
      <t>ネンメ</t>
    </rPh>
    <phoneticPr fontId="2"/>
  </si>
  <si>
    <t>20年目</t>
    <rPh sb="2" eb="4">
      <t>ネンメ</t>
    </rPh>
    <phoneticPr fontId="2"/>
  </si>
  <si>
    <t>負債・純資産合計</t>
    <rPh sb="0" eb="2">
      <t>フサイ</t>
    </rPh>
    <rPh sb="3" eb="4">
      <t>ジュン</t>
    </rPh>
    <rPh sb="4" eb="6">
      <t>シサン</t>
    </rPh>
    <rPh sb="6" eb="8">
      <t>ゴウケイ</t>
    </rPh>
    <phoneticPr fontId="2"/>
  </si>
  <si>
    <t>（うち当期利益）</t>
    <rPh sb="3" eb="5">
      <t>トウキ</t>
    </rPh>
    <rPh sb="5" eb="7">
      <t>リエキ</t>
    </rPh>
    <phoneticPr fontId="2"/>
  </si>
  <si>
    <t>資　産　合　　計</t>
    <rPh sb="0" eb="1">
      <t>シ</t>
    </rPh>
    <rPh sb="2" eb="3">
      <t>サン</t>
    </rPh>
    <rPh sb="4" eb="5">
      <t>ゴウ</t>
    </rPh>
    <rPh sb="7" eb="8">
      <t>ケイ</t>
    </rPh>
    <phoneticPr fontId="2"/>
  </si>
  <si>
    <t>均等税</t>
    <rPh sb="0" eb="2">
      <t>キントウ</t>
    </rPh>
    <rPh sb="2" eb="3">
      <t>ゼイ</t>
    </rPh>
    <phoneticPr fontId="2"/>
  </si>
  <si>
    <t>合計</t>
    <rPh sb="0" eb="2">
      <t>ゴウケイ</t>
    </rPh>
    <phoneticPr fontId="2"/>
  </si>
  <si>
    <t>県民税</t>
    <rPh sb="0" eb="3">
      <t>ケンミンゼイ</t>
    </rPh>
    <phoneticPr fontId="2"/>
  </si>
  <si>
    <t>市民税</t>
    <rPh sb="0" eb="3">
      <t>シミンゼイ</t>
    </rPh>
    <phoneticPr fontId="2"/>
  </si>
  <si>
    <t>国税</t>
    <rPh sb="0" eb="2">
      <t>コクゼイ</t>
    </rPh>
    <phoneticPr fontId="2"/>
  </si>
  <si>
    <t>損金額算入納税充当金</t>
    <rPh sb="0" eb="2">
      <t>ソンキン</t>
    </rPh>
    <rPh sb="2" eb="3">
      <t>ガク</t>
    </rPh>
    <rPh sb="3" eb="5">
      <t>サンニュウ</t>
    </rPh>
    <rPh sb="5" eb="7">
      <t>ノウゼイ</t>
    </rPh>
    <rPh sb="7" eb="10">
      <t>ジュウトウキン</t>
    </rPh>
    <phoneticPr fontId="2"/>
  </si>
  <si>
    <t>所得の金額に対する法人税額</t>
    <rPh sb="0" eb="2">
      <t>ショトク</t>
    </rPh>
    <rPh sb="3" eb="5">
      <t>キンガク</t>
    </rPh>
    <rPh sb="6" eb="7">
      <t>タイ</t>
    </rPh>
    <rPh sb="9" eb="11">
      <t>ホウジン</t>
    </rPh>
    <rPh sb="11" eb="12">
      <t>ゼイ</t>
    </rPh>
    <rPh sb="12" eb="13">
      <t>ガク</t>
    </rPh>
    <phoneticPr fontId="2"/>
  </si>
  <si>
    <t>課税標準法人税額</t>
    <rPh sb="0" eb="2">
      <t>カゼイ</t>
    </rPh>
    <rPh sb="2" eb="4">
      <t>ヒョウジュン</t>
    </rPh>
    <rPh sb="4" eb="7">
      <t>ホウジンゼイ</t>
    </rPh>
    <rPh sb="7" eb="8">
      <t>ガク</t>
    </rPh>
    <phoneticPr fontId="2"/>
  </si>
  <si>
    <t>寄付金</t>
    <rPh sb="0" eb="3">
      <t>キフキン</t>
    </rPh>
    <phoneticPr fontId="2"/>
  </si>
  <si>
    <t>同上の2．5／100相当額</t>
    <rPh sb="0" eb="2">
      <t>ドウジョウ</t>
    </rPh>
    <rPh sb="10" eb="13">
      <t>ソウトウガク</t>
    </rPh>
    <phoneticPr fontId="2"/>
  </si>
  <si>
    <t>所得額の計算</t>
    <rPh sb="0" eb="3">
      <t>ショトクガク</t>
    </rPh>
    <rPh sb="4" eb="6">
      <t>ケイサン</t>
    </rPh>
    <phoneticPr fontId="2"/>
  </si>
  <si>
    <t>法人割（法人税×11.1％、Ｒ１年～7.4％）</t>
    <rPh sb="0" eb="2">
      <t>ホウジン</t>
    </rPh>
    <rPh sb="2" eb="3">
      <t>ワ</t>
    </rPh>
    <rPh sb="4" eb="7">
      <t>ホウジンゼイ</t>
    </rPh>
    <rPh sb="16" eb="17">
      <t>ネン</t>
    </rPh>
    <phoneticPr fontId="2"/>
  </si>
  <si>
    <t>所得金額の端数処理（1000円以下切捨）</t>
    <rPh sb="0" eb="2">
      <t>ショトク</t>
    </rPh>
    <rPh sb="2" eb="4">
      <t>キンガク</t>
    </rPh>
    <rPh sb="5" eb="7">
      <t>ハスウ</t>
    </rPh>
    <rPh sb="7" eb="9">
      <t>ショリ</t>
    </rPh>
    <rPh sb="14" eb="15">
      <t>エン</t>
    </rPh>
    <rPh sb="15" eb="17">
      <t>イカ</t>
    </rPh>
    <rPh sb="17" eb="19">
      <t>キリステ</t>
    </rPh>
    <phoneticPr fontId="2"/>
  </si>
  <si>
    <t>法人税額（端数処理前）　所得金額×15％</t>
    <rPh sb="0" eb="3">
      <t>ホウジンゼイ</t>
    </rPh>
    <rPh sb="3" eb="4">
      <t>ガク</t>
    </rPh>
    <rPh sb="5" eb="7">
      <t>ハスウ</t>
    </rPh>
    <rPh sb="7" eb="9">
      <t>ショリ</t>
    </rPh>
    <rPh sb="9" eb="10">
      <t>マエ</t>
    </rPh>
    <rPh sb="12" eb="14">
      <t>ショトク</t>
    </rPh>
    <rPh sb="14" eb="16">
      <t>キンガク</t>
    </rPh>
    <phoneticPr fontId="2"/>
  </si>
  <si>
    <t>地方法人税税率</t>
    <rPh sb="0" eb="2">
      <t>チホウ</t>
    </rPh>
    <rPh sb="2" eb="4">
      <t>ホウジン</t>
    </rPh>
    <rPh sb="4" eb="5">
      <t>ゼイ</t>
    </rPh>
    <rPh sb="5" eb="7">
      <t>ゼイリツ</t>
    </rPh>
    <phoneticPr fontId="2"/>
  </si>
  <si>
    <t>地方法人税（仮計算：1桁まで）</t>
    <rPh sb="0" eb="2">
      <t>チホウ</t>
    </rPh>
    <rPh sb="2" eb="4">
      <t>ホウジン</t>
    </rPh>
    <rPh sb="4" eb="5">
      <t>ゼイ</t>
    </rPh>
    <rPh sb="6" eb="7">
      <t>カリ</t>
    </rPh>
    <rPh sb="7" eb="9">
      <t>ケイサン</t>
    </rPh>
    <rPh sb="11" eb="12">
      <t>ケタ</t>
    </rPh>
    <phoneticPr fontId="2"/>
  </si>
  <si>
    <t>修繕費</t>
    <rPh sb="0" eb="3">
      <t>シュウゼンヒ</t>
    </rPh>
    <phoneticPr fontId="2"/>
  </si>
  <si>
    <t>寄付金支出前所得(⑲＋⑳）</t>
    <rPh sb="0" eb="3">
      <t>キフキン</t>
    </rPh>
    <rPh sb="3" eb="5">
      <t>シシュツ</t>
    </rPh>
    <rPh sb="5" eb="6">
      <t>マエ</t>
    </rPh>
    <rPh sb="6" eb="8">
      <t>ショトク</t>
    </rPh>
    <phoneticPr fontId="2"/>
  </si>
  <si>
    <t>寄付金算入限度額（㉒／4）</t>
    <rPh sb="0" eb="3">
      <t>キフキン</t>
    </rPh>
    <rPh sb="3" eb="5">
      <t>サンニュウ</t>
    </rPh>
    <rPh sb="5" eb="8">
      <t>ゲンドガク</t>
    </rPh>
    <phoneticPr fontId="2"/>
  </si>
  <si>
    <t>損金に算入されない額(⑳-㉓）</t>
    <rPh sb="0" eb="2">
      <t>ソンキン</t>
    </rPh>
    <rPh sb="3" eb="5">
      <t>サンニュウ</t>
    </rPh>
    <rPh sb="9" eb="10">
      <t>ガク</t>
    </rPh>
    <phoneticPr fontId="2"/>
  </si>
  <si>
    <t>月日</t>
  </si>
  <si>
    <t>支払</t>
  </si>
  <si>
    <t>預入</t>
  </si>
  <si>
    <t>残高</t>
  </si>
  <si>
    <t>4年間売電額</t>
    <rPh sb="1" eb="3">
      <t>ネンカン</t>
    </rPh>
    <rPh sb="3" eb="5">
      <t>バイデン</t>
    </rPh>
    <rPh sb="5" eb="6">
      <t>ガク</t>
    </rPh>
    <phoneticPr fontId="2"/>
  </si>
  <si>
    <t>4年間税金</t>
    <rPh sb="1" eb="3">
      <t>ネンカン</t>
    </rPh>
    <rPh sb="3" eb="5">
      <t>ゼイキン</t>
    </rPh>
    <phoneticPr fontId="2"/>
  </si>
  <si>
    <t>Ｒ２年度売電</t>
    <rPh sb="2" eb="4">
      <t>ネンド</t>
    </rPh>
    <rPh sb="4" eb="6">
      <t>バイデン</t>
    </rPh>
    <phoneticPr fontId="2"/>
  </si>
  <si>
    <t>Ｒ２年度納税</t>
    <rPh sb="2" eb="4">
      <t>ネンド</t>
    </rPh>
    <rPh sb="4" eb="6">
      <t>ノウゼイ</t>
    </rPh>
    <phoneticPr fontId="2"/>
  </si>
  <si>
    <t>自治会へ寄付</t>
    <rPh sb="0" eb="3">
      <t>ジチカイ</t>
    </rPh>
    <rPh sb="4" eb="6">
      <t>キフ</t>
    </rPh>
    <phoneticPr fontId="2"/>
  </si>
  <si>
    <t>竹町自治会太陽光発電事業　 普通*******</t>
    <rPh sb="0" eb="2">
      <t>タケチョウ</t>
    </rPh>
    <rPh sb="2" eb="5">
      <t>ジチカイ</t>
    </rPh>
    <rPh sb="5" eb="8">
      <t>タイヨウコウ</t>
    </rPh>
    <rPh sb="8" eb="10">
      <t>ハツデン</t>
    </rPh>
    <rPh sb="10" eb="12">
      <t>ジギョウ</t>
    </rPh>
    <phoneticPr fontId="2"/>
  </si>
  <si>
    <t>当期利益（①-②-③-④-⑤-⑥）</t>
    <rPh sb="0" eb="2">
      <t>トウキ</t>
    </rPh>
    <rPh sb="2" eb="4">
      <t>リエキ</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</si>
  <si>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</si>
  <si>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</si>
  <si>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</si>
  <si>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2033年度</t>
    <rPh sb="4" eb="5">
      <t>ネン</t>
    </rPh>
    <rPh sb="5" eb="6">
      <t>ド</t>
    </rPh>
    <phoneticPr fontId="2"/>
  </si>
  <si>
    <t>2034年度</t>
    <rPh sb="4" eb="6">
      <t>ネンド</t>
    </rPh>
    <phoneticPr fontId="2"/>
  </si>
  <si>
    <t>2035年度</t>
    <rPh sb="4" eb="5">
      <t>ネン</t>
    </rPh>
    <rPh sb="5" eb="6">
      <t>ド</t>
    </rPh>
    <phoneticPr fontId="2"/>
  </si>
  <si>
    <t>自治会への寄付金（引出額）</t>
    <rPh sb="0" eb="3">
      <t>ジチカイ</t>
    </rPh>
    <rPh sb="5" eb="7">
      <t>キフ</t>
    </rPh>
    <rPh sb="7" eb="8">
      <t>キン</t>
    </rPh>
    <rPh sb="9" eb="11">
      <t>ヒキダシ</t>
    </rPh>
    <rPh sb="11" eb="12">
      <t>ガク</t>
    </rPh>
    <phoneticPr fontId="2"/>
  </si>
  <si>
    <t>寄付後の所得額</t>
    <rPh sb="0" eb="2">
      <t>キフ</t>
    </rPh>
    <rPh sb="2" eb="3">
      <t>ゴ</t>
    </rPh>
    <rPh sb="4" eb="7">
      <t>ショトクガク</t>
    </rPh>
    <phoneticPr fontId="2"/>
  </si>
  <si>
    <t>寄付前所得</t>
    <rPh sb="0" eb="2">
      <t>キフ</t>
    </rPh>
    <rPh sb="2" eb="3">
      <t>マエ</t>
    </rPh>
    <rPh sb="3" eb="5">
      <t>ショトク</t>
    </rPh>
    <phoneticPr fontId="2"/>
  </si>
  <si>
    <t>寄付後の総納税額（最終総納付額）</t>
    <rPh sb="0" eb="2">
      <t>キフ</t>
    </rPh>
    <rPh sb="2" eb="3">
      <t>ゴ</t>
    </rPh>
    <rPh sb="4" eb="5">
      <t>ソウ</t>
    </rPh>
    <rPh sb="5" eb="8">
      <t>ノウゼイガク</t>
    </rPh>
    <rPh sb="9" eb="11">
      <t>サイシュウ</t>
    </rPh>
    <rPh sb="11" eb="12">
      <t>ソウ</t>
    </rPh>
    <rPh sb="12" eb="15">
      <t>ノウフガク</t>
    </rPh>
    <phoneticPr fontId="2"/>
  </si>
  <si>
    <t>所得金額又は欠損金額：⑰＋⑱</t>
    <rPh sb="0" eb="2">
      <t>ショトク</t>
    </rPh>
    <rPh sb="2" eb="4">
      <t>キンガク</t>
    </rPh>
    <rPh sb="4" eb="5">
      <t>マタ</t>
    </rPh>
    <rPh sb="6" eb="8">
      <t>ケッソン</t>
    </rPh>
    <rPh sb="8" eb="10">
      <t>キンガク</t>
    </rPh>
    <phoneticPr fontId="2"/>
  </si>
  <si>
    <t>註1）国の法人税、地方法人税、県、市の均等税、法人税割りは損金に算入出来ず。（所得額に含まれる）</t>
    <rPh sb="0" eb="1">
      <t>チュウ</t>
    </rPh>
    <rPh sb="3" eb="4">
      <t>クニ</t>
    </rPh>
    <rPh sb="5" eb="8">
      <t>ホウジンゼイ</t>
    </rPh>
    <rPh sb="9" eb="11">
      <t>チホウ</t>
    </rPh>
    <rPh sb="11" eb="14">
      <t>ホウジンゼイ</t>
    </rPh>
    <rPh sb="15" eb="16">
      <t>ケン</t>
    </rPh>
    <rPh sb="17" eb="18">
      <t>シ</t>
    </rPh>
    <rPh sb="19" eb="21">
      <t>キントウ</t>
    </rPh>
    <rPh sb="21" eb="22">
      <t>ゼイ</t>
    </rPh>
    <rPh sb="23" eb="26">
      <t>ホウジンゼイ</t>
    </rPh>
    <rPh sb="26" eb="27">
      <t>ワ</t>
    </rPh>
    <rPh sb="29" eb="31">
      <t>ソンキン</t>
    </rPh>
    <rPh sb="32" eb="34">
      <t>サンニュウ</t>
    </rPh>
    <rPh sb="34" eb="36">
      <t>デキ</t>
    </rPh>
    <rPh sb="39" eb="42">
      <t>ショトクガク</t>
    </rPh>
    <rPh sb="43" eb="44">
      <t>フク</t>
    </rPh>
    <phoneticPr fontId="2"/>
  </si>
  <si>
    <t>註2）県の法人事業税、地方法人特別税、特別法人事業税は損金に算入出来る。（経費扱い）</t>
    <rPh sb="0" eb="1">
      <t>チュウ</t>
    </rPh>
    <rPh sb="3" eb="4">
      <t>ケン</t>
    </rPh>
    <rPh sb="5" eb="7">
      <t>ホウジン</t>
    </rPh>
    <rPh sb="7" eb="10">
      <t>ジギョウゼイ</t>
    </rPh>
    <rPh sb="11" eb="13">
      <t>チホウ</t>
    </rPh>
    <rPh sb="13" eb="15">
      <t>ホウジン</t>
    </rPh>
    <rPh sb="15" eb="18">
      <t>トクベツゼイ</t>
    </rPh>
    <rPh sb="19" eb="21">
      <t>トクベツ</t>
    </rPh>
    <rPh sb="21" eb="23">
      <t>ホウジン</t>
    </rPh>
    <rPh sb="23" eb="26">
      <t>ジギョウゼイ</t>
    </rPh>
    <rPh sb="27" eb="29">
      <t>ソンキン</t>
    </rPh>
    <rPh sb="30" eb="32">
      <t>サンニュウ</t>
    </rPh>
    <rPh sb="32" eb="34">
      <t>デキ</t>
    </rPh>
    <rPh sb="37" eb="39">
      <t>ケイヒ</t>
    </rPh>
    <rPh sb="39" eb="40">
      <t>アツカ</t>
    </rPh>
    <phoneticPr fontId="2"/>
  </si>
  <si>
    <t>年間売電収入(利息含む）</t>
    <rPh sb="0" eb="2">
      <t>ネンカン</t>
    </rPh>
    <rPh sb="2" eb="4">
      <t>バイデン</t>
    </rPh>
    <rPh sb="4" eb="6">
      <t>シュウニュウ</t>
    </rPh>
    <rPh sb="7" eb="9">
      <t>リソク</t>
    </rPh>
    <rPh sb="9" eb="10">
      <t>フク</t>
    </rPh>
    <phoneticPr fontId="2"/>
  </si>
  <si>
    <t>21年目</t>
    <rPh sb="2" eb="4">
      <t>ネンメ</t>
    </rPh>
    <phoneticPr fontId="2"/>
  </si>
  <si>
    <t>令和18年度</t>
    <rPh sb="0" eb="2">
      <t>レイワ</t>
    </rPh>
    <rPh sb="4" eb="6">
      <t>ネンド</t>
    </rPh>
    <phoneticPr fontId="2"/>
  </si>
  <si>
    <t>2036年度</t>
    <rPh sb="4" eb="5">
      <t>ネン</t>
    </rPh>
    <rPh sb="5" eb="6">
      <t>ド</t>
    </rPh>
    <phoneticPr fontId="2"/>
  </si>
  <si>
    <t>法人税</t>
    <rPh sb="0" eb="3">
      <t>ホウジンゼイ</t>
    </rPh>
    <phoneticPr fontId="2"/>
  </si>
  <si>
    <t>地方法人税</t>
    <rPh sb="0" eb="2">
      <t>チホウ</t>
    </rPh>
    <rPh sb="2" eb="5">
      <t>ホウジンゼイ</t>
    </rPh>
    <phoneticPr fontId="2"/>
  </si>
  <si>
    <t>法人税割</t>
    <rPh sb="0" eb="3">
      <t>ホウジンゼイ</t>
    </rPh>
    <rPh sb="3" eb="4">
      <t>ワ</t>
    </rPh>
    <phoneticPr fontId="2"/>
  </si>
  <si>
    <t>法人事業税</t>
    <rPh sb="0" eb="2">
      <t>ホウジン</t>
    </rPh>
    <rPh sb="2" eb="5">
      <t>ジギョウゼイ</t>
    </rPh>
    <phoneticPr fontId="2"/>
  </si>
  <si>
    <t>法人税割</t>
    <rPh sb="0" eb="2">
      <t>ホウジン</t>
    </rPh>
    <rPh sb="2" eb="3">
      <t>ゼイ</t>
    </rPh>
    <rPh sb="3" eb="4">
      <t>ワ</t>
    </rPh>
    <phoneticPr fontId="2"/>
  </si>
  <si>
    <t>特別法人事業税</t>
    <rPh sb="0" eb="2">
      <t>トクベツ</t>
    </rPh>
    <rPh sb="2" eb="4">
      <t>ホウジン</t>
    </rPh>
    <rPh sb="4" eb="7">
      <t>ジギョウゼイ</t>
    </rPh>
    <phoneticPr fontId="2"/>
  </si>
  <si>
    <t>租税公課（法人税、法人住民税：均等割、法人税割）　（損金算入不可）</t>
    <rPh sb="0" eb="2">
      <t>ソゼイ</t>
    </rPh>
    <rPh sb="2" eb="4">
      <t>コウカ</t>
    </rPh>
    <rPh sb="5" eb="8">
      <t>ホウジンゼイ</t>
    </rPh>
    <rPh sb="9" eb="11">
      <t>ホウジン</t>
    </rPh>
    <rPh sb="11" eb="14">
      <t>ジュウミンゼイ</t>
    </rPh>
    <rPh sb="15" eb="17">
      <t>キントウ</t>
    </rPh>
    <rPh sb="17" eb="18">
      <t>ワ</t>
    </rPh>
    <rPh sb="19" eb="21">
      <t>ホウジン</t>
    </rPh>
    <rPh sb="21" eb="22">
      <t>ゼイ</t>
    </rPh>
    <rPh sb="22" eb="23">
      <t>ワ</t>
    </rPh>
    <rPh sb="26" eb="28">
      <t>ソンキン</t>
    </rPh>
    <rPh sb="28" eb="30">
      <t>サンニュウ</t>
    </rPh>
    <rPh sb="30" eb="32">
      <t>フカ</t>
    </rPh>
    <phoneticPr fontId="2"/>
  </si>
  <si>
    <t>現預金</t>
    <rPh sb="0" eb="3">
      <t>ゲンヨキン</t>
    </rPh>
    <phoneticPr fontId="2"/>
  </si>
  <si>
    <t>一般会計繰入</t>
    <rPh sb="0" eb="2">
      <t>イッパン</t>
    </rPh>
    <rPh sb="2" eb="4">
      <t>カイケイ</t>
    </rPh>
    <rPh sb="4" eb="6">
      <t>クリイレ</t>
    </rPh>
    <phoneticPr fontId="2"/>
  </si>
  <si>
    <t>未払い法人税等</t>
    <rPh sb="0" eb="2">
      <t>ミハラ</t>
    </rPh>
    <rPh sb="3" eb="6">
      <t>ホウジンゼイ</t>
    </rPh>
    <rPh sb="6" eb="7">
      <t>トウ</t>
    </rPh>
    <phoneticPr fontId="2"/>
  </si>
  <si>
    <t>うち当期利益</t>
    <rPh sb="2" eb="4">
      <t>トウキ</t>
    </rPh>
    <rPh sb="4" eb="6">
      <t>リエキ</t>
    </rPh>
    <phoneticPr fontId="2"/>
  </si>
  <si>
    <t>自　　令和2年3月1日</t>
    <rPh sb="0" eb="1">
      <t>ジ</t>
    </rPh>
    <rPh sb="3" eb="5">
      <t>レイワ</t>
    </rPh>
    <rPh sb="6" eb="7">
      <t>ネン</t>
    </rPh>
    <rPh sb="8" eb="9">
      <t>ガツ</t>
    </rPh>
    <rPh sb="10" eb="11">
      <t>ニチ</t>
    </rPh>
    <phoneticPr fontId="2"/>
  </si>
  <si>
    <t>至　　令和3年2月28日</t>
    <rPh sb="0" eb="1">
      <t>イタ</t>
    </rPh>
    <rPh sb="3" eb="5">
      <t>レイワ</t>
    </rPh>
    <rPh sb="6" eb="7">
      <t>ネン</t>
    </rPh>
    <rPh sb="8" eb="9">
      <t>ガツ</t>
    </rPh>
    <rPh sb="11" eb="12">
      <t>ニチ</t>
    </rPh>
    <phoneticPr fontId="2"/>
  </si>
  <si>
    <t>減価償却費</t>
    <rPh sb="0" eb="2">
      <t>ゲンカ</t>
    </rPh>
    <rPh sb="2" eb="5">
      <t>ショウキャクヒ</t>
    </rPh>
    <phoneticPr fontId="2"/>
  </si>
  <si>
    <t>売電収入</t>
    <rPh sb="0" eb="2">
      <t>バイデン</t>
    </rPh>
    <rPh sb="2" eb="4">
      <t>シュウニュウ</t>
    </rPh>
    <phoneticPr fontId="2"/>
  </si>
  <si>
    <t>法人事業税・地方法人特別税</t>
    <rPh sb="0" eb="2">
      <t>ホウジン</t>
    </rPh>
    <rPh sb="2" eb="5">
      <t>ジギョウゼイ</t>
    </rPh>
    <rPh sb="6" eb="8">
      <t>チホウ</t>
    </rPh>
    <rPh sb="8" eb="10">
      <t>ホウジン</t>
    </rPh>
    <rPh sb="10" eb="13">
      <t>トクベツゼイ</t>
    </rPh>
    <phoneticPr fontId="2"/>
  </si>
  <si>
    <t>租税公課</t>
    <rPh sb="0" eb="2">
      <t>ソゼイ</t>
    </rPh>
    <rPh sb="2" eb="4">
      <t>コウカ</t>
    </rPh>
    <phoneticPr fontId="2"/>
  </si>
  <si>
    <t>自治会への寄付金</t>
    <rPh sb="0" eb="3">
      <t>ジチカイ</t>
    </rPh>
    <rPh sb="5" eb="8">
      <t>キフキン</t>
    </rPh>
    <phoneticPr fontId="2"/>
  </si>
  <si>
    <t>新規口座解説</t>
    <rPh sb="0" eb="2">
      <t>シンキ</t>
    </rPh>
    <rPh sb="2" eb="4">
      <t>コウザ</t>
    </rPh>
    <rPh sb="4" eb="6">
      <t>カイセツ</t>
    </rPh>
    <phoneticPr fontId="2"/>
  </si>
  <si>
    <t>太陽光発電の税金計算</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</si>
  <si>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</si>
  <si>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</si>
  <si>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</si>
  <si>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</si>
  <si>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</si>
  <si>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</si>
  <si>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</si>
  <si>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</si>
  <si>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</si>
  <si>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</si>
  <si>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</si>
  <si>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</si>
  <si>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</si>
  <si>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</si>
  <si>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</si>
  <si>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</si>
  <si>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</si>
  <si>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</si>
  <si>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</si>
  <si>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</si>
  <si>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</si>
  <si>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</si>
  <si>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</si>
  <si>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</si>
  <si>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</si>
  <si>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</si>
  <si>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</si>
  <si>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</si>
  <si>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</si>
  <si>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</si>
  <si>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</si>
  <si>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</si>
  <si>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</si>
  <si>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</si>
  <si>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</si>
  <si>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</si>
  <si>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お客様番号</t>
    <rPh sb="1" eb="3">
      <t>キャクサマ</t>
    </rPh>
    <rPh sb="3" eb="5">
      <t>バンゴウ</t>
    </rPh>
    <phoneticPr fontId="2"/>
  </si>
  <si>
    <t>04-63-3890-014710</t>
    <phoneticPr fontId="2"/>
  </si>
  <si>
    <t>県税</t>
    <rPh sb="0" eb="2">
      <t>ケンゼイ</t>
    </rPh>
    <phoneticPr fontId="2"/>
  </si>
  <si>
    <t>延滞金等</t>
    <rPh sb="0" eb="3">
      <t>エンタイキン</t>
    </rPh>
    <rPh sb="3" eb="4">
      <t>トウ</t>
    </rPh>
    <phoneticPr fontId="2"/>
  </si>
  <si>
    <t>市税</t>
    <rPh sb="0" eb="2">
      <t>シゼイ</t>
    </rPh>
    <phoneticPr fontId="2"/>
  </si>
  <si>
    <t>法人税割（法人税×3．2％、R1年～1％）or延滞税</t>
    <rPh sb="0" eb="2">
      <t>ホウジン</t>
    </rPh>
    <rPh sb="2" eb="3">
      <t>ゼイ</t>
    </rPh>
    <rPh sb="3" eb="4">
      <t>ワ</t>
    </rPh>
    <rPh sb="5" eb="8">
      <t>ホウジンゼイ</t>
    </rPh>
    <rPh sb="16" eb="17">
      <t>ネン</t>
    </rPh>
    <rPh sb="23" eb="26">
      <t>エンタイゼイ</t>
    </rPh>
    <phoneticPr fontId="2"/>
  </si>
  <si>
    <t>註１)平成２８年度から令和１年度の税額は、実際に納付した金額を算入（計算通りになっていない）</t>
    <rPh sb="0" eb="1">
      <t>チュウ</t>
    </rPh>
    <rPh sb="3" eb="5">
      <t>ヘイセイ</t>
    </rPh>
    <rPh sb="7" eb="9">
      <t>ネンド</t>
    </rPh>
    <rPh sb="11" eb="13">
      <t>レイワ</t>
    </rPh>
    <rPh sb="14" eb="16">
      <t>ネンド</t>
    </rPh>
    <rPh sb="17" eb="19">
      <t>ゼイガク</t>
    </rPh>
    <rPh sb="21" eb="23">
      <t>ジッサイ</t>
    </rPh>
    <rPh sb="24" eb="26">
      <t>ノウフ</t>
    </rPh>
    <rPh sb="28" eb="30">
      <t>キンガク</t>
    </rPh>
    <rPh sb="31" eb="33">
      <t>サンニュウ</t>
    </rPh>
    <rPh sb="34" eb="36">
      <t>ケイサン</t>
    </rPh>
    <rPh sb="36" eb="37">
      <t>ドオチュウクニホウジンゼイチホウホウジンゼイケンシキントウゼイホウジンゼイワソンキンサンニュウデキショトクガクフク</t>
    </rPh>
    <phoneticPr fontId="2"/>
  </si>
  <si>
    <t>納税総額</t>
    <rPh sb="0" eb="2">
      <t>ノウゼイ</t>
    </rPh>
    <rPh sb="2" eb="4">
      <t>ソウガク</t>
    </rPh>
    <phoneticPr fontId="2"/>
  </si>
  <si>
    <t>※税金283,200円＋延滞税・不申告加算金11,400円－延滞税還付金8,800円＝285,800円</t>
    <rPh sb="1" eb="3">
      <t>ゼイキン</t>
    </rPh>
    <rPh sb="10" eb="11">
      <t>エン</t>
    </rPh>
    <rPh sb="12" eb="15">
      <t>エンタイゼイ</t>
    </rPh>
    <rPh sb="16" eb="19">
      <t>フシンコク</t>
    </rPh>
    <rPh sb="19" eb="21">
      <t>カサン</t>
    </rPh>
    <rPh sb="21" eb="22">
      <t>キン</t>
    </rPh>
    <rPh sb="28" eb="29">
      <t>エン</t>
    </rPh>
    <rPh sb="30" eb="33">
      <t>エンタイゼイ</t>
    </rPh>
    <rPh sb="33" eb="36">
      <t>カンプキン</t>
    </rPh>
    <rPh sb="41" eb="42">
      <t>エン</t>
    </rPh>
    <rPh sb="50" eb="51">
      <t>エン</t>
    </rPh>
    <phoneticPr fontId="2"/>
  </si>
  <si>
    <t>平成２８年度～令和１年度の実納税額</t>
    <rPh sb="0" eb="2">
      <t>ヘイセイ</t>
    </rPh>
    <rPh sb="4" eb="6">
      <t>ネンド</t>
    </rPh>
    <rPh sb="7" eb="9">
      <t>レイワ</t>
    </rPh>
    <rPh sb="10" eb="12">
      <t>ネンド</t>
    </rPh>
    <rPh sb="13" eb="14">
      <t>ジツ</t>
    </rPh>
    <rPh sb="14" eb="17">
      <t>ノウゼイガク</t>
    </rPh>
    <phoneticPr fontId="2"/>
  </si>
  <si>
    <t>納税額の計算</t>
    <rPh sb="0" eb="3">
      <t>ノウゼイガク</t>
    </rPh>
    <rPh sb="4" eb="6">
      <t>ケイサン</t>
    </rPh>
    <phoneticPr fontId="2"/>
  </si>
  <si>
    <t>減価償却費（期首簿価×0．118）</t>
    <rPh sb="0" eb="2">
      <t>ゲンカ</t>
    </rPh>
    <rPh sb="2" eb="5">
      <t>ショウキャクヒ</t>
    </rPh>
    <rPh sb="6" eb="8">
      <t>キシュ</t>
    </rPh>
    <rPh sb="8" eb="10">
      <t>ボカ</t>
    </rPh>
    <phoneticPr fontId="2"/>
  </si>
  <si>
    <t xml:space="preserve"> 寄付前所得額＝売電収入-減価償却-修繕費-県・法人事業税等</t>
    <rPh sb="1" eb="3">
      <t>キフ</t>
    </rPh>
    <rPh sb="3" eb="4">
      <t>マエ</t>
    </rPh>
    <rPh sb="4" eb="7">
      <t>ショトクガク</t>
    </rPh>
    <rPh sb="8" eb="10">
      <t>バイデン</t>
    </rPh>
    <rPh sb="10" eb="12">
      <t>シュウニュウ</t>
    </rPh>
    <rPh sb="13" eb="15">
      <t>ゲンカ</t>
    </rPh>
    <rPh sb="15" eb="17">
      <t>ショウキャク</t>
    </rPh>
    <rPh sb="29" eb="30">
      <t>トウ</t>
    </rPh>
    <phoneticPr fontId="2"/>
  </si>
  <si>
    <t xml:space="preserve"> 寄付金の損金算入後の所得額</t>
    <phoneticPr fontId="2"/>
  </si>
  <si>
    <t>寄付金損金算入
限度額の計算</t>
    <phoneticPr fontId="2"/>
  </si>
  <si>
    <t>現預金</t>
  </si>
  <si>
    <t>一般会計繰入</t>
  </si>
  <si>
    <t>未払い法人税等</t>
  </si>
  <si>
    <t>機械及び装置</t>
  </si>
  <si>
    <t>利益剰余金</t>
  </si>
  <si>
    <t>うち当期利益</t>
  </si>
  <si>
    <t>合計</t>
  </si>
  <si>
    <t>自　　令和3年3月1日</t>
    <rPh sb="0" eb="1">
      <t>ジ</t>
    </rPh>
    <rPh sb="3" eb="5">
      <t>レイワ</t>
    </rPh>
    <rPh sb="6" eb="7">
      <t>ネン</t>
    </rPh>
    <rPh sb="8" eb="9">
      <t>ガツ</t>
    </rPh>
    <rPh sb="10" eb="11">
      <t>ニチ</t>
    </rPh>
    <phoneticPr fontId="2"/>
  </si>
  <si>
    <t>至　　令和4年2月28日</t>
    <rPh sb="0" eb="1">
      <t>イタ</t>
    </rPh>
    <rPh sb="3" eb="5">
      <t>レイワ</t>
    </rPh>
    <rPh sb="6" eb="7">
      <t>ネン</t>
    </rPh>
    <rPh sb="8" eb="9">
      <t>ガツ</t>
    </rPh>
    <rPh sb="11" eb="12">
      <t>ニチ</t>
    </rPh>
    <phoneticPr fontId="2"/>
  </si>
  <si>
    <t>自　　令和4年3月1日</t>
    <rPh sb="0" eb="1">
      <t>ジ</t>
    </rPh>
    <rPh sb="3" eb="5">
      <t>レイワ</t>
    </rPh>
    <rPh sb="6" eb="7">
      <t>ネン</t>
    </rPh>
    <rPh sb="8" eb="9">
      <t>ガツ</t>
    </rPh>
    <rPh sb="10" eb="11">
      <t>ニチ</t>
    </rPh>
    <phoneticPr fontId="2"/>
  </si>
  <si>
    <t>至　　令和5年2月28日</t>
    <rPh sb="0" eb="1">
      <t>イタ</t>
    </rPh>
    <rPh sb="3" eb="5">
      <t>レイワ</t>
    </rPh>
    <rPh sb="6" eb="7">
      <t>ネン</t>
    </rPh>
    <rPh sb="8" eb="9">
      <t>ガツ</t>
    </rPh>
    <rPh sb="11" eb="12">
      <t>ニチ</t>
    </rPh>
    <phoneticPr fontId="2"/>
  </si>
  <si>
    <t>自　　令和5年3月1日</t>
    <rPh sb="0" eb="1">
      <t>ジ</t>
    </rPh>
    <rPh sb="3" eb="5">
      <t>レイワ</t>
    </rPh>
    <rPh sb="6" eb="7">
      <t>ネン</t>
    </rPh>
    <rPh sb="8" eb="9">
      <t>ガツ</t>
    </rPh>
    <rPh sb="10" eb="11">
      <t>ニチ</t>
    </rPh>
    <phoneticPr fontId="2"/>
  </si>
  <si>
    <t>至　　令和6年2月28日</t>
    <rPh sb="0" eb="1">
      <t>イタ</t>
    </rPh>
    <rPh sb="3" eb="5">
      <t>レイワ</t>
    </rPh>
    <rPh sb="6" eb="7">
      <t>ネン</t>
    </rPh>
    <rPh sb="8" eb="9">
      <t>ガツ</t>
    </rPh>
    <rPh sb="11" eb="12">
      <t>ニチ</t>
    </rPh>
    <phoneticPr fontId="2"/>
  </si>
  <si>
    <t>自　　令和6年3月1日</t>
    <rPh sb="0" eb="1">
      <t>ジ</t>
    </rPh>
    <rPh sb="3" eb="5">
      <t>レイワ</t>
    </rPh>
    <rPh sb="6" eb="7">
      <t>ネン</t>
    </rPh>
    <rPh sb="8" eb="9">
      <t>ガツ</t>
    </rPh>
    <rPh sb="10" eb="11">
      <t>ニチ</t>
    </rPh>
    <phoneticPr fontId="2"/>
  </si>
  <si>
    <t>至　　令和7年2月28日</t>
    <rPh sb="0" eb="1">
      <t>イタ</t>
    </rPh>
    <rPh sb="3" eb="5">
      <t>レイワ</t>
    </rPh>
    <rPh sb="6" eb="7">
      <t>ネン</t>
    </rPh>
    <rPh sb="8" eb="9">
      <t>ガツ</t>
    </rPh>
    <rPh sb="11" eb="12">
      <t>ニチ</t>
    </rPh>
    <phoneticPr fontId="2"/>
  </si>
  <si>
    <t>自　　令和7年3月1日</t>
    <rPh sb="0" eb="1">
      <t>ジ</t>
    </rPh>
    <rPh sb="3" eb="5">
      <t>レイワ</t>
    </rPh>
    <rPh sb="6" eb="7">
      <t>ネン</t>
    </rPh>
    <rPh sb="8" eb="9">
      <t>ガツ</t>
    </rPh>
    <rPh sb="10" eb="11">
      <t>ニチ</t>
    </rPh>
    <phoneticPr fontId="2"/>
  </si>
  <si>
    <t>至　　令和8年2月28日</t>
    <rPh sb="0" eb="1">
      <t>イタ</t>
    </rPh>
    <rPh sb="3" eb="5">
      <t>レイワ</t>
    </rPh>
    <rPh sb="6" eb="7">
      <t>ネン</t>
    </rPh>
    <rPh sb="8" eb="9">
      <t>ガツ</t>
    </rPh>
    <rPh sb="11" eb="12">
      <t>ニチ</t>
    </rPh>
    <phoneticPr fontId="2"/>
  </si>
  <si>
    <t>自　　令和8年3月1日</t>
    <rPh sb="0" eb="1">
      <t>ジ</t>
    </rPh>
    <rPh sb="3" eb="5">
      <t>レイワ</t>
    </rPh>
    <rPh sb="6" eb="7">
      <t>ネン</t>
    </rPh>
    <rPh sb="8" eb="9">
      <t>ガツ</t>
    </rPh>
    <rPh sb="10" eb="11">
      <t>ニチ</t>
    </rPh>
    <phoneticPr fontId="2"/>
  </si>
  <si>
    <t>至　　令和9年2月28日</t>
    <rPh sb="0" eb="1">
      <t>イタ</t>
    </rPh>
    <rPh sb="3" eb="5">
      <t>レイワ</t>
    </rPh>
    <rPh sb="6" eb="7">
      <t>ネン</t>
    </rPh>
    <rPh sb="8" eb="9">
      <t>ガツ</t>
    </rPh>
    <rPh sb="11" eb="12">
      <t>ニチ</t>
    </rPh>
    <phoneticPr fontId="2"/>
  </si>
  <si>
    <t>自　　令和9年3月1日</t>
    <rPh sb="0" eb="1">
      <t>ジ</t>
    </rPh>
    <rPh sb="3" eb="5">
      <t>レイワ</t>
    </rPh>
    <rPh sb="6" eb="7">
      <t>ネン</t>
    </rPh>
    <rPh sb="8" eb="9">
      <t>ガツ</t>
    </rPh>
    <rPh sb="10" eb="11">
      <t>ニチ</t>
    </rPh>
    <phoneticPr fontId="2"/>
  </si>
  <si>
    <t>至　　令和10年2月28日</t>
    <rPh sb="0" eb="1">
      <t>イタ</t>
    </rPh>
    <rPh sb="3" eb="5">
      <t>レイワ</t>
    </rPh>
    <rPh sb="7" eb="8">
      <t>ネン</t>
    </rPh>
    <rPh sb="9" eb="10">
      <t>ガツ</t>
    </rPh>
    <rPh sb="12" eb="13">
      <t>ニチ</t>
    </rPh>
    <phoneticPr fontId="2"/>
  </si>
  <si>
    <t>自　　令和10年3月1日</t>
    <rPh sb="0" eb="1">
      <t>ジ</t>
    </rPh>
    <rPh sb="3" eb="5">
      <t>レイワ</t>
    </rPh>
    <rPh sb="7" eb="8">
      <t>ネン</t>
    </rPh>
    <rPh sb="9" eb="10">
      <t>ガツ</t>
    </rPh>
    <rPh sb="11" eb="12">
      <t>ニチ</t>
    </rPh>
    <phoneticPr fontId="2"/>
  </si>
  <si>
    <t>至　　令和11年2月28日</t>
    <rPh sb="0" eb="1">
      <t>イタ</t>
    </rPh>
    <rPh sb="3" eb="5">
      <t>レイワ</t>
    </rPh>
    <rPh sb="7" eb="8">
      <t>ネン</t>
    </rPh>
    <rPh sb="9" eb="10">
      <t>ガツ</t>
    </rPh>
    <rPh sb="12" eb="13">
      <t>ニチ</t>
    </rPh>
    <phoneticPr fontId="2"/>
  </si>
  <si>
    <t>自　　令和11年3月1日</t>
    <rPh sb="0" eb="1">
      <t>ジ</t>
    </rPh>
    <rPh sb="3" eb="5">
      <t>レイワ</t>
    </rPh>
    <rPh sb="7" eb="8">
      <t>ネン</t>
    </rPh>
    <rPh sb="9" eb="10">
      <t>ガツ</t>
    </rPh>
    <rPh sb="11" eb="12">
      <t>ニチ</t>
    </rPh>
    <phoneticPr fontId="2"/>
  </si>
  <si>
    <t>至　　令和12年2月28日</t>
    <rPh sb="0" eb="1">
      <t>イタ</t>
    </rPh>
    <rPh sb="3" eb="5">
      <t>レイワ</t>
    </rPh>
    <rPh sb="7" eb="8">
      <t>ネン</t>
    </rPh>
    <rPh sb="9" eb="10">
      <t>ガツ</t>
    </rPh>
    <rPh sb="12" eb="13">
      <t>ニチ</t>
    </rPh>
    <phoneticPr fontId="2"/>
  </si>
  <si>
    <t>自　　令和12年3月1日</t>
    <rPh sb="0" eb="1">
      <t>ジ</t>
    </rPh>
    <rPh sb="3" eb="5">
      <t>レイワ</t>
    </rPh>
    <rPh sb="7" eb="8">
      <t>ネン</t>
    </rPh>
    <rPh sb="9" eb="10">
      <t>ガツ</t>
    </rPh>
    <rPh sb="11" eb="12">
      <t>ニチ</t>
    </rPh>
    <phoneticPr fontId="2"/>
  </si>
  <si>
    <t>至　　令和13年2月28日</t>
    <rPh sb="0" eb="1">
      <t>イタ</t>
    </rPh>
    <rPh sb="3" eb="5">
      <t>レイワ</t>
    </rPh>
    <rPh sb="7" eb="8">
      <t>ネン</t>
    </rPh>
    <rPh sb="9" eb="10">
      <t>ガツ</t>
    </rPh>
    <rPh sb="12" eb="13">
      <t>ニチ</t>
    </rPh>
    <phoneticPr fontId="2"/>
  </si>
  <si>
    <t>自　　令和13年3月1日</t>
    <rPh sb="0" eb="1">
      <t>ジ</t>
    </rPh>
    <rPh sb="3" eb="5">
      <t>レイワ</t>
    </rPh>
    <rPh sb="7" eb="8">
      <t>ネン</t>
    </rPh>
    <rPh sb="9" eb="10">
      <t>ガツ</t>
    </rPh>
    <rPh sb="11" eb="12">
      <t>ニチ</t>
    </rPh>
    <phoneticPr fontId="2"/>
  </si>
  <si>
    <t>至　　令和14年2月28日</t>
    <rPh sb="0" eb="1">
      <t>イタ</t>
    </rPh>
    <rPh sb="3" eb="5">
      <t>レイワ</t>
    </rPh>
    <rPh sb="7" eb="8">
      <t>ネン</t>
    </rPh>
    <rPh sb="9" eb="10">
      <t>ガツ</t>
    </rPh>
    <rPh sb="12" eb="13">
      <t>ニチ</t>
    </rPh>
    <phoneticPr fontId="2"/>
  </si>
  <si>
    <t>自　　令和14年3月1日</t>
    <rPh sb="0" eb="1">
      <t>ジ</t>
    </rPh>
    <rPh sb="3" eb="5">
      <t>レイワ</t>
    </rPh>
    <rPh sb="7" eb="8">
      <t>ネン</t>
    </rPh>
    <rPh sb="9" eb="10">
      <t>ガツ</t>
    </rPh>
    <rPh sb="11" eb="12">
      <t>ニチ</t>
    </rPh>
    <phoneticPr fontId="2"/>
  </si>
  <si>
    <t>至　　令和15年2月28日</t>
    <rPh sb="0" eb="1">
      <t>イタ</t>
    </rPh>
    <rPh sb="3" eb="5">
      <t>レイワ</t>
    </rPh>
    <rPh sb="7" eb="8">
      <t>ネン</t>
    </rPh>
    <rPh sb="9" eb="10">
      <t>ガツ</t>
    </rPh>
    <rPh sb="12" eb="13">
      <t>ニチ</t>
    </rPh>
    <phoneticPr fontId="2"/>
  </si>
  <si>
    <t>自　　令和15年3月1日</t>
    <rPh sb="0" eb="1">
      <t>ジ</t>
    </rPh>
    <rPh sb="3" eb="5">
      <t>レイワ</t>
    </rPh>
    <rPh sb="7" eb="8">
      <t>ネン</t>
    </rPh>
    <rPh sb="9" eb="10">
      <t>ガツ</t>
    </rPh>
    <rPh sb="11" eb="12">
      <t>ニチ</t>
    </rPh>
    <phoneticPr fontId="2"/>
  </si>
  <si>
    <t>至　　令和16年2月28日</t>
    <rPh sb="0" eb="1">
      <t>イタ</t>
    </rPh>
    <rPh sb="3" eb="5">
      <t>レイワ</t>
    </rPh>
    <rPh sb="7" eb="8">
      <t>ネン</t>
    </rPh>
    <rPh sb="9" eb="10">
      <t>ガツ</t>
    </rPh>
    <rPh sb="12" eb="13">
      <t>ニチ</t>
    </rPh>
    <phoneticPr fontId="2"/>
  </si>
  <si>
    <t>自　　令和16年3月1日</t>
    <rPh sb="0" eb="1">
      <t>ジ</t>
    </rPh>
    <rPh sb="3" eb="5">
      <t>レイワ</t>
    </rPh>
    <rPh sb="7" eb="8">
      <t>ネン</t>
    </rPh>
    <rPh sb="9" eb="10">
      <t>ガツ</t>
    </rPh>
    <rPh sb="11" eb="12">
      <t>ニチ</t>
    </rPh>
    <phoneticPr fontId="2"/>
  </si>
  <si>
    <t>至　　令和17年2月28日</t>
    <rPh sb="0" eb="1">
      <t>イタ</t>
    </rPh>
    <rPh sb="3" eb="5">
      <t>レイワ</t>
    </rPh>
    <rPh sb="7" eb="8">
      <t>ネン</t>
    </rPh>
    <rPh sb="9" eb="10">
      <t>ガツ</t>
    </rPh>
    <rPh sb="12" eb="13">
      <t>ニチ</t>
    </rPh>
    <phoneticPr fontId="2"/>
  </si>
  <si>
    <t>自　　令和17年3月1日</t>
    <rPh sb="0" eb="1">
      <t>ジ</t>
    </rPh>
    <rPh sb="3" eb="5">
      <t>レイワ</t>
    </rPh>
    <rPh sb="7" eb="8">
      <t>ネン</t>
    </rPh>
    <rPh sb="9" eb="10">
      <t>ガツ</t>
    </rPh>
    <rPh sb="11" eb="12">
      <t>ニチ</t>
    </rPh>
    <phoneticPr fontId="2"/>
  </si>
  <si>
    <t>至　　令和18年2月28日</t>
    <rPh sb="0" eb="1">
      <t>イタ</t>
    </rPh>
    <rPh sb="3" eb="5">
      <t>レイワ</t>
    </rPh>
    <rPh sb="7" eb="8">
      <t>ネン</t>
    </rPh>
    <rPh sb="9" eb="10">
      <t>ガツ</t>
    </rPh>
    <rPh sb="12" eb="13">
      <t>ニチ</t>
    </rPh>
    <phoneticPr fontId="2"/>
  </si>
  <si>
    <t>自　　令和18年3月1日</t>
    <rPh sb="0" eb="1">
      <t>ジ</t>
    </rPh>
    <rPh sb="3" eb="5">
      <t>レイワ</t>
    </rPh>
    <rPh sb="7" eb="8">
      <t>ネン</t>
    </rPh>
    <rPh sb="9" eb="10">
      <t>ガツ</t>
    </rPh>
    <rPh sb="11" eb="12">
      <t>ニチ</t>
    </rPh>
    <phoneticPr fontId="2"/>
  </si>
  <si>
    <t>至　　令和19年2月28日</t>
    <rPh sb="0" eb="1">
      <t>イタ</t>
    </rPh>
    <rPh sb="3" eb="5">
      <t>レイワ</t>
    </rPh>
    <rPh sb="7" eb="8">
      <t>ネン</t>
    </rPh>
    <rPh sb="9" eb="10">
      <t>ガツ</t>
    </rPh>
    <rPh sb="12" eb="13">
      <t>ニチ</t>
    </rPh>
    <phoneticPr fontId="2"/>
  </si>
  <si>
    <t>㊲</t>
  </si>
  <si>
    <t>法人割（100円未満切り捨て）</t>
    <rPh sb="0" eb="2">
      <t>ホウジン</t>
    </rPh>
    <rPh sb="2" eb="3">
      <t>ワ</t>
    </rPh>
    <rPh sb="7" eb="8">
      <t>エン</t>
    </rPh>
    <rPh sb="8" eb="10">
      <t>ミマン</t>
    </rPh>
    <rPh sb="10" eb="11">
      <t>キ</t>
    </rPh>
    <rPh sb="12" eb="13">
      <t>ス</t>
    </rPh>
    <phoneticPr fontId="2"/>
  </si>
  <si>
    <t>㊳</t>
  </si>
  <si>
    <t>㊴</t>
  </si>
  <si>
    <t>㊵</t>
  </si>
  <si>
    <t>㊶</t>
  </si>
  <si>
    <t>㊷</t>
  </si>
  <si>
    <t>㊸</t>
  </si>
  <si>
    <t>㊹</t>
  </si>
  <si>
    <t>㊺</t>
  </si>
  <si>
    <t>㊻</t>
  </si>
  <si>
    <t>㊼</t>
  </si>
  <si>
    <t>均等税＋法人税割</t>
    <rPh sb="0" eb="2">
      <t>キントウ</t>
    </rPh>
    <rPh sb="2" eb="3">
      <t>ゼイ</t>
    </rPh>
    <rPh sb="4" eb="7">
      <t>ホウジンゼイ</t>
    </rPh>
    <rPh sb="7" eb="8">
      <t>ワ</t>
    </rPh>
    <phoneticPr fontId="2"/>
  </si>
  <si>
    <t>法人事業税＋特別法人事業税</t>
    <rPh sb="0" eb="2">
      <t>ホウジン</t>
    </rPh>
    <rPh sb="2" eb="5">
      <t>ジギョウゼイ</t>
    </rPh>
    <rPh sb="6" eb="8">
      <t>トクベツ</t>
    </rPh>
    <rPh sb="8" eb="10">
      <t>ホウジン</t>
    </rPh>
    <rPh sb="10" eb="13">
      <t>ジギョウゼイ</t>
    </rPh>
    <phoneticPr fontId="2"/>
  </si>
  <si>
    <t>地方法人税（100円以下切捨）</t>
    <rPh sb="0" eb="2">
      <t>チホウ</t>
    </rPh>
    <rPh sb="2" eb="4">
      <t>ホウジン</t>
    </rPh>
    <rPh sb="4" eb="5">
      <t>ゼイ</t>
    </rPh>
    <rPh sb="9" eb="10">
      <t>エン</t>
    </rPh>
    <rPh sb="10" eb="12">
      <t>イカ</t>
    </rPh>
    <rPh sb="12" eb="14">
      <t>キリステ</t>
    </rPh>
    <phoneticPr fontId="2"/>
  </si>
  <si>
    <t>特別法人事業税（収入割額×30％,R2～40%）</t>
    <rPh sb="0" eb="2">
      <t>トクベツ</t>
    </rPh>
    <rPh sb="2" eb="4">
      <t>ホウジン</t>
    </rPh>
    <rPh sb="4" eb="7">
      <t>ジギョウゼイ</t>
    </rPh>
    <rPh sb="8" eb="10">
      <t>シュウニュウ</t>
    </rPh>
    <rPh sb="10" eb="11">
      <t>ワ</t>
    </rPh>
    <rPh sb="11" eb="12">
      <t>ガク</t>
    </rPh>
    <phoneticPr fontId="2"/>
  </si>
  <si>
    <t>法人事業税（所得金額×1.85%,R2年4月1日から）</t>
    <rPh sb="0" eb="2">
      <t>ホウジン</t>
    </rPh>
    <rPh sb="2" eb="5">
      <t>ジギョウゼイ</t>
    </rPh>
    <rPh sb="6" eb="8">
      <t>ショトク</t>
    </rPh>
    <rPh sb="8" eb="10">
      <t>キンガク</t>
    </rPh>
    <rPh sb="10" eb="11">
      <t>キンガク</t>
    </rPh>
    <rPh sb="19" eb="20">
      <t>ネン</t>
    </rPh>
    <rPh sb="21" eb="22">
      <t>ガツ</t>
    </rPh>
    <rPh sb="23" eb="24">
      <t>ニチ</t>
    </rPh>
    <phoneticPr fontId="2"/>
  </si>
  <si>
    <t>法人事業税（収入金額×0.9%,R1年1％）R20．75％</t>
    <rPh sb="0" eb="2">
      <t>ホウジン</t>
    </rPh>
    <rPh sb="2" eb="5">
      <t>ジギョウゼイ</t>
    </rPh>
    <rPh sb="6" eb="8">
      <t>シュウニュウ</t>
    </rPh>
    <rPh sb="8" eb="10">
      <t>キンガク</t>
    </rPh>
    <rPh sb="18" eb="19">
      <t>ネン</t>
    </rPh>
    <phoneticPr fontId="2"/>
  </si>
  <si>
    <t>関西電力</t>
    <rPh sb="0" eb="2">
      <t>カンサイ</t>
    </rPh>
    <rPh sb="2" eb="4">
      <t>デンリョク</t>
    </rPh>
    <phoneticPr fontId="2"/>
  </si>
  <si>
    <t>地方法人税精算</t>
    <rPh sb="0" eb="2">
      <t>チホウ</t>
    </rPh>
    <rPh sb="2" eb="5">
      <t>ホウジンゼイ</t>
    </rPh>
    <rPh sb="5" eb="7">
      <t>セイサン</t>
    </rPh>
    <phoneticPr fontId="2"/>
  </si>
  <si>
    <t>前年度法人事業税・特別法人事業税（経費：販管費）</t>
    <rPh sb="0" eb="3">
      <t>ゼンネンド</t>
    </rPh>
    <rPh sb="3" eb="5">
      <t>ホウジン</t>
    </rPh>
    <rPh sb="5" eb="8">
      <t>ジギョウゼイ</t>
    </rPh>
    <rPh sb="9" eb="11">
      <t>トクベツ</t>
    </rPh>
    <rPh sb="11" eb="13">
      <t>ホウジン</t>
    </rPh>
    <rPh sb="13" eb="16">
      <t>ジギョウゼイ</t>
    </rPh>
    <rPh sb="17" eb="19">
      <t>ケイヒ</t>
    </rPh>
    <rPh sb="20" eb="23">
      <t>ハンカンヒ</t>
    </rPh>
    <phoneticPr fontId="2"/>
  </si>
  <si>
    <t>法人税</t>
    <rPh sb="0" eb="2">
      <t>ホウジン</t>
    </rPh>
    <rPh sb="2" eb="3">
      <t>ゼイ</t>
    </rPh>
    <phoneticPr fontId="2"/>
  </si>
  <si>
    <t>国税税率</t>
    <rPh sb="0" eb="2">
      <t>コクゼイ</t>
    </rPh>
    <rPh sb="2" eb="4">
      <t>ゼイリツ</t>
    </rPh>
    <phoneticPr fontId="2"/>
  </si>
  <si>
    <t>県民税税率</t>
    <rPh sb="0" eb="3">
      <t>ケンミンゼイ</t>
    </rPh>
    <rPh sb="3" eb="5">
      <t>ゼイリツ</t>
    </rPh>
    <phoneticPr fontId="2"/>
  </si>
  <si>
    <t>市民税税率</t>
    <rPh sb="0" eb="2">
      <t>シミン</t>
    </rPh>
    <rPh sb="2" eb="3">
      <t>ゼイ</t>
    </rPh>
    <rPh sb="3" eb="5">
      <t>ゼイリツ</t>
    </rPh>
    <phoneticPr fontId="2"/>
  </si>
  <si>
    <t>法人事業税（収入金額割）</t>
    <rPh sb="0" eb="2">
      <t>ホウジン</t>
    </rPh>
    <rPh sb="2" eb="5">
      <t>ジギョウゼイ</t>
    </rPh>
    <rPh sb="6" eb="8">
      <t>シュウニュウ</t>
    </rPh>
    <rPh sb="8" eb="10">
      <t>キンガク</t>
    </rPh>
    <rPh sb="10" eb="11">
      <t>ワ</t>
    </rPh>
    <phoneticPr fontId="2"/>
  </si>
  <si>
    <t>法人事業税（所得金額割）</t>
    <rPh sb="0" eb="2">
      <t>ホウジン</t>
    </rPh>
    <rPh sb="2" eb="5">
      <t>ジギョウゼイ</t>
    </rPh>
    <rPh sb="6" eb="8">
      <t>ショトク</t>
    </rPh>
    <rPh sb="8" eb="10">
      <t>キンガク</t>
    </rPh>
    <rPh sb="9" eb="10">
      <t>ニュウキン</t>
    </rPh>
    <rPh sb="10" eb="11">
      <t>ワ</t>
    </rPh>
    <phoneticPr fontId="2"/>
  </si>
  <si>
    <t>【税率データ】</t>
    <rPh sb="1" eb="3">
      <t>ゼイリツ</t>
    </rPh>
    <phoneticPr fontId="2"/>
  </si>
  <si>
    <t>※税率が変われば下記の数値を変更して下さい。上記の税金計算に自動的に反映されます。（下表は2022年2月時点の税率を仮入力）</t>
    <rPh sb="1" eb="3">
      <t>ゼイリツ</t>
    </rPh>
    <rPh sb="4" eb="5">
      <t>カ</t>
    </rPh>
    <rPh sb="8" eb="10">
      <t>カキ</t>
    </rPh>
    <rPh sb="11" eb="13">
      <t>スウチ</t>
    </rPh>
    <rPh sb="14" eb="16">
      <t>ヘンコウ</t>
    </rPh>
    <rPh sb="18" eb="19">
      <t>クダ</t>
    </rPh>
    <rPh sb="22" eb="24">
      <t>ジョウキ</t>
    </rPh>
    <rPh sb="25" eb="27">
      <t>ゼイキン</t>
    </rPh>
    <rPh sb="27" eb="29">
      <t>ケイサン</t>
    </rPh>
    <rPh sb="30" eb="33">
      <t>ジドウテキ</t>
    </rPh>
    <rPh sb="34" eb="36">
      <t>ハンエイ</t>
    </rPh>
    <rPh sb="42" eb="44">
      <t>カヒョウ</t>
    </rPh>
    <rPh sb="49" eb="50">
      <t>ネン</t>
    </rPh>
    <rPh sb="51" eb="52">
      <t>ガツ</t>
    </rPh>
    <rPh sb="52" eb="54">
      <t>ジテン</t>
    </rPh>
    <rPh sb="55" eb="57">
      <t>ゼイリツ</t>
    </rPh>
    <rPh sb="58" eb="59">
      <t>カリ</t>
    </rPh>
    <rPh sb="59" eb="61">
      <t>ニュウリョク</t>
    </rPh>
    <phoneticPr fontId="2"/>
  </si>
  <si>
    <t>※税率15％なら「0．15」ではなく「15」と入力して下さい。</t>
    <rPh sb="1" eb="3">
      <t>ゼイリツ</t>
    </rPh>
    <rPh sb="23" eb="25">
      <t>ニュウリョク</t>
    </rPh>
    <rPh sb="27" eb="2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</si>
</sst>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16"/>
      <name val="ＭＳ ゴシック"/>
      <family val="3"/>
      <charset val="128"/>
    </font>
    <font>
      <sz val="11"/>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4"/>
      <color rgb="FFFF0000"/>
      <name val="ＭＳ Ｐゴシック"/>
      <family val="3"/>
      <charset val="128"/>
      <scheme val="minor"/>
    </font>
    <font>
      <b/>
      <sz val="16"/>
      <color theme="1"/>
      <name val="ＭＳ Ｐゴシック"/>
      <family val="3"/>
      <charset val="128"/>
      <scheme val="minor"/>
    </font>
  </fonts>
  <fills count="11">
    <fill>
      <patternFill patternType="none"/>
    </fill>
    <fill>
      <patternFill patternType="gray125"/>
    </fill>
    <fill>
      <patternFill patternType="solid">
        <fgColor theme="5"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9">
    <xf numFmtId="0" fontId="0" fillId="0" borderId="0" xfId="0">
      <alignment vertical="center"/>
    </xf>
    <xf numFmtId="38" fontId="0" fillId="0" borderId="0" xfId="1" applyFont="1">
      <alignment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56" fontId="6" fillId="0" borderId="40" xfId="0" applyNumberFormat="1" applyFont="1" applyBorder="1">
      <alignment vertical="center"/>
    </xf>
    <xf numFmtId="0" fontId="6" fillId="0" borderId="23" xfId="0" applyFont="1" applyBorder="1">
      <alignment vertical="center"/>
    </xf>
    <xf numFmtId="3" fontId="6" fillId="0" borderId="23" xfId="0" applyNumberFormat="1" applyFont="1" applyBorder="1">
      <alignment vertical="center"/>
    </xf>
    <xf numFmtId="0" fontId="6" fillId="0" borderId="40" xfId="0" applyFont="1" applyBorder="1">
      <alignment vertical="center"/>
    </xf>
    <xf numFmtId="38" fontId="6" fillId="0" borderId="6" xfId="1" applyFont="1" applyBorder="1" applyAlignment="1">
      <alignment horizontal="center" vertical="center"/>
    </xf>
    <xf numFmtId="38" fontId="6" fillId="0" borderId="21" xfId="1" applyFont="1" applyBorder="1">
      <alignment vertical="center"/>
    </xf>
    <xf numFmtId="38" fontId="6" fillId="0" borderId="21" xfId="1" applyFont="1" applyBorder="1" applyAlignment="1">
      <alignment horizontal="right" vertical="center"/>
    </xf>
    <xf numFmtId="38" fontId="6" fillId="0" borderId="33" xfId="1" applyFont="1" applyBorder="1" applyAlignment="1">
      <alignment horizontal="center" vertical="center"/>
    </xf>
    <xf numFmtId="38" fontId="6" fillId="0" borderId="41" xfId="1" applyFont="1" applyBorder="1">
      <alignment vertical="center"/>
    </xf>
    <xf numFmtId="38" fontId="6" fillId="0" borderId="40" xfId="1" applyFont="1" applyBorder="1">
      <alignment vertical="center"/>
    </xf>
    <xf numFmtId="0" fontId="4" fillId="0" borderId="0" xfId="0" applyFont="1" applyAlignment="1">
      <alignment horizontal="center" vertical="center"/>
    </xf>
    <xf numFmtId="38" fontId="0" fillId="0" borderId="0" xfId="1" applyFont="1" applyFill="1">
      <alignment vertical="center"/>
    </xf>
    <xf numFmtId="38" fontId="8" fillId="0" borderId="70" xfId="1" applyFont="1" applyFill="1" applyBorder="1">
      <alignment vertical="center"/>
    </xf>
    <xf numFmtId="38" fontId="8" fillId="0" borderId="60" xfId="1" applyFont="1" applyFill="1" applyBorder="1">
      <alignment vertical="center"/>
    </xf>
    <xf numFmtId="38" fontId="8" fillId="0" borderId="62" xfId="1" applyFont="1" applyFill="1" applyBorder="1">
      <alignment vertical="center"/>
    </xf>
    <xf numFmtId="38" fontId="8" fillId="0" borderId="71" xfId="1" applyFont="1" applyFill="1" applyBorder="1">
      <alignment vertical="center"/>
    </xf>
    <xf numFmtId="38" fontId="8" fillId="0" borderId="59" xfId="1" applyFont="1" applyFill="1" applyBorder="1">
      <alignment vertical="center"/>
    </xf>
    <xf numFmtId="0" fontId="8" fillId="0" borderId="0" xfId="0" applyFont="1">
      <alignment vertical="center"/>
    </xf>
    <xf numFmtId="0" fontId="8" fillId="0" borderId="30" xfId="0" applyFont="1" applyBorder="1" applyAlignment="1">
      <alignment horizontal="distributed" vertical="center" indent="1"/>
    </xf>
    <xf numFmtId="38" fontId="8" fillId="0" borderId="3" xfId="1" applyFont="1" applyBorder="1">
      <alignment vertical="center"/>
    </xf>
    <xf numFmtId="0" fontId="8" fillId="0" borderId="15" xfId="0" applyFont="1" applyBorder="1" applyAlignment="1">
      <alignment horizontal="distributed" vertical="center" indent="1"/>
    </xf>
    <xf numFmtId="0" fontId="8" fillId="0" borderId="31" xfId="0" applyFont="1" applyBorder="1" applyAlignment="1">
      <alignment horizontal="distributed" vertical="center" indent="1"/>
    </xf>
    <xf numFmtId="38" fontId="8" fillId="0" borderId="32" xfId="1" applyFont="1" applyBorder="1">
      <alignment vertical="center"/>
    </xf>
    <xf numFmtId="0" fontId="8" fillId="0" borderId="57" xfId="0" applyFont="1" applyBorder="1" applyAlignment="1">
      <alignment horizontal="distributed" vertical="center" indent="1"/>
    </xf>
    <xf numFmtId="0" fontId="8" fillId="0" borderId="43" xfId="0" applyFont="1" applyBorder="1" applyAlignment="1">
      <alignment horizontal="distributed" vertical="center" indent="1"/>
    </xf>
    <xf numFmtId="0" fontId="8" fillId="0" borderId="72" xfId="0" applyFont="1" applyBorder="1" applyAlignment="1">
      <alignment horizontal="distributed" vertical="center" indent="1"/>
    </xf>
    <xf numFmtId="38" fontId="8" fillId="0" borderId="26" xfId="1" applyFont="1" applyBorder="1">
      <alignment vertical="center"/>
    </xf>
    <xf numFmtId="0" fontId="8" fillId="0" borderId="73" xfId="0" applyFont="1" applyBorder="1" applyAlignment="1">
      <alignment horizontal="center" vertical="center"/>
    </xf>
    <xf numFmtId="0" fontId="8" fillId="0" borderId="48" xfId="0" applyFont="1" applyBorder="1" applyAlignment="1">
      <alignment horizontal="distributed" vertical="center" indent="1"/>
    </xf>
    <xf numFmtId="38" fontId="8" fillId="0" borderId="18" xfId="1" applyFont="1" applyBorder="1">
      <alignment vertical="center"/>
    </xf>
    <xf numFmtId="0" fontId="8" fillId="0" borderId="36" xfId="0" applyFont="1" applyBorder="1" applyAlignment="1">
      <alignment horizontal="distributed" vertical="center" indent="1"/>
    </xf>
    <xf numFmtId="38" fontId="8" fillId="0" borderId="0" xfId="1" applyFont="1">
      <alignment vertical="center"/>
    </xf>
    <xf numFmtId="0" fontId="8" fillId="0" borderId="68" xfId="0" applyFont="1" applyBorder="1" applyAlignment="1">
      <alignment horizontal="distributed" vertical="center" indent="1"/>
    </xf>
    <xf numFmtId="38" fontId="8" fillId="0" borderId="16" xfId="1" applyFont="1" applyBorder="1">
      <alignment vertical="center"/>
    </xf>
    <xf numFmtId="0" fontId="9" fillId="0" borderId="68" xfId="0" applyFont="1" applyBorder="1" applyAlignment="1">
      <alignment horizontal="distributed" vertical="center" indent="1"/>
    </xf>
    <xf numFmtId="0" fontId="8" fillId="0" borderId="48" xfId="0" applyFont="1" applyBorder="1">
      <alignment vertical="center"/>
    </xf>
    <xf numFmtId="0" fontId="8" fillId="0" borderId="36" xfId="0" applyFont="1" applyBorder="1">
      <alignment vertical="center"/>
    </xf>
    <xf numFmtId="56" fontId="6" fillId="0" borderId="74" xfId="0" applyNumberFormat="1" applyFont="1" applyBorder="1">
      <alignment vertical="center"/>
    </xf>
    <xf numFmtId="0" fontId="6" fillId="0" borderId="75" xfId="0" applyFont="1" applyBorder="1">
      <alignment vertical="center"/>
    </xf>
    <xf numFmtId="38" fontId="6" fillId="0" borderId="8" xfId="1" applyFont="1" applyBorder="1">
      <alignment vertical="center"/>
    </xf>
    <xf numFmtId="38" fontId="6" fillId="0" borderId="76" xfId="1" applyFont="1" applyBorder="1">
      <alignment vertical="center"/>
    </xf>
    <xf numFmtId="3" fontId="6" fillId="0" borderId="75" xfId="0" applyNumberFormat="1" applyFont="1" applyBorder="1">
      <alignment vertical="center"/>
    </xf>
    <xf numFmtId="38" fontId="0" fillId="0" borderId="0" xfId="0" applyNumberFormat="1">
      <alignment vertical="center"/>
    </xf>
    <xf numFmtId="0" fontId="10" fillId="0" borderId="0" xfId="0" applyFont="1" applyAlignment="1">
      <alignment horizontal="center" vertical="center"/>
    </xf>
    <xf numFmtId="38" fontId="8" fillId="0" borderId="0" xfId="1" applyFont="1" applyFill="1">
      <alignment vertical="center"/>
    </xf>
    <xf numFmtId="38" fontId="11" fillId="0" borderId="0" xfId="1" applyFont="1" applyFill="1">
      <alignment vertical="center"/>
    </xf>
    <xf numFmtId="38" fontId="11" fillId="0" borderId="0" xfId="1" applyFont="1">
      <alignment vertical="center"/>
    </xf>
    <xf numFmtId="0" fontId="8" fillId="0" borderId="2" xfId="0" applyFont="1" applyBorder="1">
      <alignment vertical="center"/>
    </xf>
    <xf numFmtId="38" fontId="8" fillId="4" borderId="2"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2" xfId="1" applyFont="1" applyBorder="1" applyAlignment="1">
      <alignment horizontal="center" vertical="center"/>
    </xf>
    <xf numFmtId="38" fontId="8" fillId="0" borderId="69" xfId="1" applyFont="1" applyBorder="1" applyAlignment="1">
      <alignment horizontal="center" vertical="center"/>
    </xf>
    <xf numFmtId="38" fontId="8" fillId="0" borderId="84" xfId="1" applyFont="1" applyBorder="1" applyAlignment="1">
      <alignment horizontal="center" vertical="center"/>
    </xf>
    <xf numFmtId="0" fontId="8" fillId="0" borderId="19" xfId="0" applyFont="1" applyBorder="1">
      <alignment vertical="center"/>
    </xf>
    <xf numFmtId="38" fontId="8" fillId="4" borderId="19" xfId="1" applyFont="1" applyFill="1" applyBorder="1" applyAlignment="1">
      <alignment horizontal="center" vertical="center"/>
    </xf>
    <xf numFmtId="38" fontId="8" fillId="0" borderId="19" xfId="1" applyFont="1" applyFill="1" applyBorder="1" applyAlignment="1">
      <alignment horizontal="center" vertical="center"/>
    </xf>
    <xf numFmtId="38" fontId="8" fillId="0" borderId="19" xfId="1" applyFont="1" applyBorder="1" applyAlignment="1">
      <alignment horizontal="center" vertical="center"/>
    </xf>
    <xf numFmtId="38" fontId="8" fillId="0" borderId="70" xfId="1" applyFont="1" applyBorder="1" applyAlignment="1">
      <alignment horizontal="center" vertical="center"/>
    </xf>
    <xf numFmtId="38" fontId="8" fillId="0" borderId="78" xfId="1" applyFont="1" applyBorder="1" applyAlignment="1">
      <alignment horizontal="center" vertical="center"/>
    </xf>
    <xf numFmtId="0" fontId="8" fillId="0" borderId="14" xfId="0" applyFont="1" applyBorder="1">
      <alignment vertical="center"/>
    </xf>
    <xf numFmtId="38" fontId="8" fillId="4" borderId="14" xfId="1" applyFont="1" applyFill="1" applyBorder="1" applyAlignment="1">
      <alignment horizontal="center" vertical="center"/>
    </xf>
    <xf numFmtId="38" fontId="8" fillId="0" borderId="14" xfId="1" applyFont="1" applyFill="1" applyBorder="1" applyAlignment="1">
      <alignment horizontal="center" vertical="center"/>
    </xf>
    <xf numFmtId="38" fontId="8" fillId="0" borderId="14" xfId="1" applyFont="1" applyBorder="1" applyAlignment="1">
      <alignment horizontal="center" vertical="center"/>
    </xf>
    <xf numFmtId="38" fontId="8" fillId="0" borderId="80" xfId="1" applyFont="1" applyBorder="1" applyAlignment="1">
      <alignment horizontal="center" vertical="center"/>
    </xf>
    <xf numFmtId="38" fontId="8" fillId="0" borderId="46" xfId="1" applyFont="1" applyBorder="1" applyAlignment="1">
      <alignment horizontal="center" vertical="center"/>
    </xf>
    <xf numFmtId="38" fontId="8" fillId="4" borderId="20" xfId="1" applyFont="1" applyFill="1" applyBorder="1">
      <alignment vertical="center"/>
    </xf>
    <xf numFmtId="38" fontId="8" fillId="0" borderId="0" xfId="0" applyNumberFormat="1" applyFont="1">
      <alignment vertical="center"/>
    </xf>
    <xf numFmtId="38" fontId="8" fillId="4" borderId="21" xfId="1" applyFont="1" applyFill="1" applyBorder="1">
      <alignment vertical="center"/>
    </xf>
    <xf numFmtId="38" fontId="8" fillId="0" borderId="21" xfId="1" applyFont="1" applyFill="1" applyBorder="1">
      <alignment vertical="center"/>
    </xf>
    <xf numFmtId="38" fontId="8" fillId="0" borderId="21" xfId="1" applyFont="1" applyBorder="1">
      <alignment vertical="center"/>
    </xf>
    <xf numFmtId="38" fontId="8" fillId="0" borderId="60" xfId="1" applyFont="1" applyBorder="1">
      <alignment vertical="center"/>
    </xf>
    <xf numFmtId="38" fontId="8" fillId="0" borderId="64" xfId="1" applyFont="1" applyBorder="1">
      <alignment vertical="center"/>
    </xf>
    <xf numFmtId="38" fontId="8" fillId="4" borderId="21" xfId="1" quotePrefix="1" applyFont="1" applyFill="1" applyBorder="1" applyAlignment="1">
      <alignment horizontal="right" vertical="center"/>
    </xf>
    <xf numFmtId="38" fontId="8" fillId="0" borderId="64" xfId="1" applyFont="1" applyFill="1" applyBorder="1">
      <alignment vertical="center"/>
    </xf>
    <xf numFmtId="38" fontId="8" fillId="4" borderId="22" xfId="1" applyFont="1" applyFill="1" applyBorder="1">
      <alignment vertical="center"/>
    </xf>
    <xf numFmtId="38" fontId="8" fillId="0" borderId="22" xfId="1" applyFont="1" applyFill="1" applyBorder="1">
      <alignment vertical="center"/>
    </xf>
    <xf numFmtId="38" fontId="8" fillId="0" borderId="79" xfId="1" applyFont="1" applyFill="1" applyBorder="1">
      <alignment vertical="center"/>
    </xf>
    <xf numFmtId="0" fontId="8" fillId="0" borderId="20" xfId="0" applyFont="1" applyBorder="1">
      <alignment vertical="center"/>
    </xf>
    <xf numFmtId="38" fontId="8" fillId="0" borderId="20" xfId="1" applyFont="1" applyFill="1" applyBorder="1">
      <alignment vertical="center"/>
    </xf>
    <xf numFmtId="38" fontId="8" fillId="0" borderId="63" xfId="1" applyFont="1" applyFill="1" applyBorder="1">
      <alignment vertical="center"/>
    </xf>
    <xf numFmtId="0" fontId="8" fillId="0" borderId="21" xfId="0" applyFont="1" applyBorder="1">
      <alignment vertical="center"/>
    </xf>
    <xf numFmtId="0" fontId="8" fillId="0" borderId="24" xfId="0" applyFont="1" applyBorder="1" applyAlignment="1">
      <alignment horizontal="center" vertical="center"/>
    </xf>
    <xf numFmtId="38" fontId="8" fillId="4" borderId="24" xfId="1" applyFont="1" applyFill="1" applyBorder="1">
      <alignment vertical="center"/>
    </xf>
    <xf numFmtId="38" fontId="8" fillId="0" borderId="24" xfId="1" applyFont="1" applyFill="1" applyBorder="1">
      <alignment vertical="center"/>
    </xf>
    <xf numFmtId="38" fontId="8" fillId="0" borderId="66" xfId="1" applyFont="1" applyFill="1" applyBorder="1">
      <alignment vertical="center"/>
    </xf>
    <xf numFmtId="38" fontId="8" fillId="4" borderId="19" xfId="1" applyFont="1" applyFill="1" applyBorder="1">
      <alignment vertical="center"/>
    </xf>
    <xf numFmtId="38" fontId="8" fillId="0" borderId="19" xfId="1" applyFont="1" applyFill="1" applyBorder="1">
      <alignment vertical="center"/>
    </xf>
    <xf numFmtId="38" fontId="8" fillId="0" borderId="78" xfId="1" applyFont="1" applyFill="1" applyBorder="1">
      <alignment vertical="center"/>
    </xf>
    <xf numFmtId="38" fontId="8" fillId="5" borderId="24" xfId="1" applyFont="1" applyFill="1" applyBorder="1">
      <alignment vertical="center"/>
    </xf>
    <xf numFmtId="0" fontId="8" fillId="0" borderId="25" xfId="0" applyFont="1" applyBorder="1">
      <alignment vertical="center"/>
    </xf>
    <xf numFmtId="38" fontId="8" fillId="4" borderId="25" xfId="1" applyFont="1" applyFill="1" applyBorder="1">
      <alignment vertical="center"/>
    </xf>
    <xf numFmtId="38" fontId="8" fillId="0" borderId="25" xfId="1" applyFont="1" applyFill="1" applyBorder="1">
      <alignment vertical="center"/>
    </xf>
    <xf numFmtId="38" fontId="8" fillId="0" borderId="81" xfId="1" applyFont="1" applyFill="1" applyBorder="1">
      <alignment vertical="center"/>
    </xf>
    <xf numFmtId="38" fontId="8" fillId="0" borderId="85" xfId="1" applyFont="1" applyFill="1" applyBorder="1">
      <alignment vertical="center"/>
    </xf>
    <xf numFmtId="0" fontId="8" fillId="0" borderId="1" xfId="0" applyFont="1" applyBorder="1" applyAlignment="1">
      <alignment horizontal="center" vertical="center"/>
    </xf>
    <xf numFmtId="38" fontId="8" fillId="4" borderId="1" xfId="1" applyFont="1" applyFill="1" applyBorder="1">
      <alignment vertical="center"/>
    </xf>
    <xf numFmtId="38" fontId="8" fillId="0" borderId="1" xfId="1" applyFont="1" applyFill="1" applyBorder="1">
      <alignment vertical="center"/>
    </xf>
    <xf numFmtId="38" fontId="8" fillId="0" borderId="82" xfId="1" applyFont="1" applyFill="1" applyBorder="1">
      <alignment vertical="center"/>
    </xf>
    <xf numFmtId="38" fontId="8" fillId="0" borderId="86" xfId="1" applyFont="1" applyFill="1" applyBorder="1">
      <alignment vertical="center"/>
    </xf>
    <xf numFmtId="38" fontId="8" fillId="4" borderId="6" xfId="1" applyFont="1" applyFill="1" applyBorder="1">
      <alignment vertical="center"/>
    </xf>
    <xf numFmtId="38" fontId="8" fillId="0" borderId="6" xfId="1" applyFont="1" applyFill="1" applyBorder="1">
      <alignment vertical="center"/>
    </xf>
    <xf numFmtId="38" fontId="8" fillId="0" borderId="38" xfId="1" applyFont="1" applyFill="1" applyBorder="1">
      <alignment vertical="center"/>
    </xf>
    <xf numFmtId="38" fontId="8" fillId="0" borderId="67" xfId="1" applyFont="1" applyFill="1" applyBorder="1">
      <alignmen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34" xfId="0" applyFont="1" applyBorder="1">
      <alignment vertical="center"/>
    </xf>
    <xf numFmtId="0" fontId="8" fillId="0" borderId="17" xfId="0" applyFont="1" applyBorder="1" applyAlignment="1">
      <alignment horizontal="left" vertical="center"/>
    </xf>
    <xf numFmtId="38" fontId="8" fillId="4" borderId="17" xfId="1" applyFont="1" applyFill="1" applyBorder="1">
      <alignment vertical="center"/>
    </xf>
    <xf numFmtId="38" fontId="8" fillId="0" borderId="17" xfId="1" applyFont="1" applyFill="1" applyBorder="1">
      <alignment vertical="center"/>
    </xf>
    <xf numFmtId="38" fontId="8" fillId="0" borderId="77" xfId="1" applyFont="1" applyFill="1" applyBorder="1">
      <alignment vertical="center"/>
    </xf>
    <xf numFmtId="38" fontId="8" fillId="0" borderId="42" xfId="1" applyFont="1" applyFill="1" applyBorder="1">
      <alignment vertical="center"/>
    </xf>
    <xf numFmtId="0" fontId="8" fillId="0" borderId="19" xfId="0" applyFont="1" applyBorder="1" applyAlignment="1">
      <alignment horizontal="left" vertical="center"/>
    </xf>
    <xf numFmtId="0" fontId="8" fillId="0" borderId="36" xfId="0" applyFont="1" applyBorder="1" applyAlignment="1">
      <alignment horizontal="center" vertical="center"/>
    </xf>
    <xf numFmtId="0" fontId="8" fillId="0" borderId="13" xfId="0" applyFont="1" applyBorder="1" applyAlignment="1">
      <alignment horizontal="left" vertical="center"/>
    </xf>
    <xf numFmtId="38" fontId="8" fillId="4" borderId="13" xfId="1" applyFont="1" applyFill="1" applyBorder="1">
      <alignment vertical="center"/>
    </xf>
    <xf numFmtId="38" fontId="8" fillId="0" borderId="13" xfId="1" applyFont="1" applyFill="1" applyBorder="1">
      <alignment vertical="center"/>
    </xf>
    <xf numFmtId="38" fontId="8" fillId="0" borderId="83" xfId="1" applyFont="1" applyFill="1" applyBorder="1">
      <alignment vertical="center"/>
    </xf>
    <xf numFmtId="38" fontId="8" fillId="0" borderId="45" xfId="1" applyFont="1" applyFill="1" applyBorder="1">
      <alignment vertical="center"/>
    </xf>
    <xf numFmtId="176" fontId="8" fillId="4" borderId="21" xfId="2" applyNumberFormat="1" applyFont="1" applyFill="1" applyBorder="1">
      <alignment vertical="center"/>
    </xf>
    <xf numFmtId="176" fontId="8" fillId="0" borderId="21" xfId="2" applyNumberFormat="1" applyFont="1" applyFill="1" applyBorder="1">
      <alignment vertical="center"/>
    </xf>
    <xf numFmtId="176" fontId="8" fillId="0" borderId="60" xfId="2" applyNumberFormat="1" applyFont="1" applyFill="1" applyBorder="1">
      <alignment vertical="center"/>
    </xf>
    <xf numFmtId="176" fontId="8" fillId="0" borderId="64" xfId="2" applyNumberFormat="1" applyFont="1" applyFill="1" applyBorder="1">
      <alignment vertical="center"/>
    </xf>
    <xf numFmtId="38" fontId="8" fillId="6" borderId="27" xfId="1" applyFont="1" applyFill="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38" fontId="8" fillId="0" borderId="0" xfId="1" applyFont="1" applyBorder="1">
      <alignment vertical="center"/>
    </xf>
    <xf numFmtId="38" fontId="8" fillId="0" borderId="0" xfId="1" applyFont="1" applyFill="1" applyBorder="1">
      <alignment vertical="center"/>
    </xf>
    <xf numFmtId="38" fontId="8" fillId="0" borderId="29" xfId="1" applyFont="1" applyFill="1" applyBorder="1">
      <alignment vertical="center"/>
    </xf>
    <xf numFmtId="38" fontId="8" fillId="0" borderId="29" xfId="1" applyFont="1" applyBorder="1">
      <alignment vertical="center"/>
    </xf>
    <xf numFmtId="38" fontId="8" fillId="5" borderId="29" xfId="1" applyFont="1" applyFill="1" applyBorder="1">
      <alignment vertical="center"/>
    </xf>
    <xf numFmtId="38" fontId="8" fillId="2" borderId="29" xfId="1" applyFont="1" applyFill="1" applyBorder="1">
      <alignment vertical="center"/>
    </xf>
    <xf numFmtId="38" fontId="8" fillId="0" borderId="87" xfId="1" applyFont="1" applyBorder="1">
      <alignment vertical="center"/>
    </xf>
    <xf numFmtId="38" fontId="8" fillId="0" borderId="42" xfId="1" applyFont="1" applyBorder="1">
      <alignment vertical="center"/>
    </xf>
    <xf numFmtId="38" fontId="12" fillId="0" borderId="0" xfId="1" applyFont="1" applyBorder="1">
      <alignment vertical="center"/>
    </xf>
    <xf numFmtId="0" fontId="8" fillId="0" borderId="35" xfId="0" applyFont="1" applyBorder="1" applyAlignment="1">
      <alignment horizontal="left" vertical="center"/>
    </xf>
    <xf numFmtId="0" fontId="8" fillId="0" borderId="13" xfId="0" applyFont="1" applyBorder="1">
      <alignment vertical="center"/>
    </xf>
    <xf numFmtId="0" fontId="8" fillId="6" borderId="27" xfId="0" applyFont="1" applyFill="1" applyBorder="1">
      <alignment vertical="center"/>
    </xf>
    <xf numFmtId="0" fontId="8" fillId="7" borderId="13" xfId="0" applyFont="1" applyFill="1" applyBorder="1">
      <alignment vertical="center"/>
    </xf>
    <xf numFmtId="38" fontId="8" fillId="7" borderId="13" xfId="1" applyFont="1" applyFill="1" applyBorder="1">
      <alignment vertical="center"/>
    </xf>
    <xf numFmtId="0" fontId="8" fillId="6" borderId="25" xfId="0" applyFont="1" applyFill="1" applyBorder="1">
      <alignment vertical="center"/>
    </xf>
    <xf numFmtId="38" fontId="8" fillId="6" borderId="25" xfId="1" applyFont="1" applyFill="1" applyBorder="1">
      <alignment vertical="center"/>
    </xf>
    <xf numFmtId="0" fontId="8" fillId="8" borderId="20" xfId="0" applyFont="1" applyFill="1" applyBorder="1">
      <alignment vertical="center"/>
    </xf>
    <xf numFmtId="38" fontId="8" fillId="8" borderId="20" xfId="1" applyFont="1" applyFill="1" applyBorder="1">
      <alignment vertical="center"/>
    </xf>
    <xf numFmtId="0" fontId="8" fillId="8" borderId="21" xfId="0" applyFont="1" applyFill="1" applyBorder="1">
      <alignment vertical="center"/>
    </xf>
    <xf numFmtId="38" fontId="8" fillId="8" borderId="21" xfId="1" applyFont="1" applyFill="1" applyBorder="1">
      <alignment vertical="center"/>
    </xf>
    <xf numFmtId="0" fontId="8" fillId="6" borderId="6" xfId="0" applyFont="1" applyFill="1" applyBorder="1" applyAlignment="1">
      <alignment horizontal="center" vertical="center"/>
    </xf>
    <xf numFmtId="38" fontId="8" fillId="6" borderId="6" xfId="1" applyFont="1" applyFill="1" applyBorder="1">
      <alignment vertical="center"/>
    </xf>
    <xf numFmtId="0" fontId="8" fillId="8" borderId="21" xfId="0" applyFont="1" applyFill="1" applyBorder="1" applyAlignment="1">
      <alignment horizontal="left" vertical="center"/>
    </xf>
    <xf numFmtId="0" fontId="8" fillId="8" borderId="27" xfId="0" applyFont="1" applyFill="1" applyBorder="1" applyAlignment="1">
      <alignment horizontal="left" vertical="center"/>
    </xf>
    <xf numFmtId="38" fontId="8" fillId="8" borderId="27" xfId="1" applyFont="1" applyFill="1" applyBorder="1">
      <alignment vertical="center"/>
    </xf>
    <xf numFmtId="0" fontId="8" fillId="2" borderId="27" xfId="0" applyFont="1" applyFill="1" applyBorder="1">
      <alignment vertical="center"/>
    </xf>
    <xf numFmtId="38" fontId="8" fillId="2" borderId="27" xfId="1" applyFont="1" applyFill="1" applyBorder="1">
      <alignment vertical="center"/>
    </xf>
    <xf numFmtId="0" fontId="8" fillId="2" borderId="24" xfId="0" applyFont="1" applyFill="1" applyBorder="1">
      <alignment vertical="center"/>
    </xf>
    <xf numFmtId="38" fontId="8" fillId="2" borderId="24" xfId="1" applyFont="1" applyFill="1" applyBorder="1">
      <alignment vertical="center"/>
    </xf>
    <xf numFmtId="0" fontId="8" fillId="8" borderId="24" xfId="0" applyFont="1" applyFill="1" applyBorder="1">
      <alignment vertical="center"/>
    </xf>
    <xf numFmtId="38" fontId="8" fillId="8" borderId="24" xfId="1" applyFont="1" applyFill="1" applyBorder="1">
      <alignment vertical="center"/>
    </xf>
    <xf numFmtId="0" fontId="8" fillId="9" borderId="6" xfId="0" applyFont="1" applyFill="1" applyBorder="1">
      <alignment vertical="center"/>
    </xf>
    <xf numFmtId="38" fontId="8" fillId="9" borderId="6" xfId="1" applyFont="1" applyFill="1" applyBorder="1">
      <alignment vertical="center"/>
    </xf>
    <xf numFmtId="38" fontId="8" fillId="6" borderId="61" xfId="1" applyFont="1" applyFill="1" applyBorder="1">
      <alignment vertical="center"/>
    </xf>
    <xf numFmtId="38" fontId="8" fillId="6" borderId="65" xfId="1" applyFont="1" applyFill="1" applyBorder="1">
      <alignment vertical="center"/>
    </xf>
    <xf numFmtId="38" fontId="8" fillId="6" borderId="38" xfId="1" applyFont="1" applyFill="1" applyBorder="1">
      <alignment vertical="center"/>
    </xf>
    <xf numFmtId="38" fontId="8" fillId="6" borderId="67" xfId="1" applyFont="1" applyFill="1" applyBorder="1">
      <alignment vertical="center"/>
    </xf>
    <xf numFmtId="38" fontId="8" fillId="6" borderId="81" xfId="1" applyFont="1" applyFill="1" applyBorder="1">
      <alignment vertical="center"/>
    </xf>
    <xf numFmtId="38" fontId="8" fillId="6" borderId="85" xfId="1" applyFont="1" applyFill="1" applyBorder="1">
      <alignment vertical="center"/>
    </xf>
    <xf numFmtId="38" fontId="8" fillId="8" borderId="60" xfId="1" applyFont="1" applyFill="1" applyBorder="1">
      <alignment vertical="center"/>
    </xf>
    <xf numFmtId="38" fontId="8" fillId="8" borderId="64" xfId="1" applyFont="1" applyFill="1" applyBorder="1">
      <alignment vertical="center"/>
    </xf>
    <xf numFmtId="38" fontId="8" fillId="8" borderId="61" xfId="1" applyFont="1" applyFill="1" applyBorder="1">
      <alignment vertical="center"/>
    </xf>
    <xf numFmtId="38" fontId="8" fillId="8" borderId="65" xfId="1" applyFont="1" applyFill="1" applyBorder="1">
      <alignment vertical="center"/>
    </xf>
    <xf numFmtId="38" fontId="8" fillId="8" borderId="59" xfId="1" applyFont="1" applyFill="1" applyBorder="1">
      <alignment vertical="center"/>
    </xf>
    <xf numFmtId="38" fontId="8" fillId="8" borderId="63" xfId="1" applyFont="1" applyFill="1" applyBorder="1">
      <alignment vertical="center"/>
    </xf>
    <xf numFmtId="38" fontId="8" fillId="8" borderId="62" xfId="1" applyFont="1" applyFill="1" applyBorder="1">
      <alignment vertical="center"/>
    </xf>
    <xf numFmtId="38" fontId="8" fillId="8" borderId="66" xfId="1" applyFont="1" applyFill="1" applyBorder="1">
      <alignment vertical="center"/>
    </xf>
    <xf numFmtId="38" fontId="8" fillId="2" borderId="61" xfId="1" applyFont="1" applyFill="1" applyBorder="1">
      <alignment vertical="center"/>
    </xf>
    <xf numFmtId="38" fontId="8" fillId="2" borderId="65" xfId="1" applyFont="1" applyFill="1" applyBorder="1">
      <alignment vertical="center"/>
    </xf>
    <xf numFmtId="38" fontId="8" fillId="2" borderId="62" xfId="1" applyFont="1" applyFill="1" applyBorder="1">
      <alignment vertical="center"/>
    </xf>
    <xf numFmtId="38" fontId="8" fillId="2" borderId="66" xfId="1" applyFont="1" applyFill="1" applyBorder="1">
      <alignment vertical="center"/>
    </xf>
    <xf numFmtId="38" fontId="8" fillId="7" borderId="83" xfId="1" applyFont="1" applyFill="1" applyBorder="1">
      <alignment vertical="center"/>
    </xf>
    <xf numFmtId="38" fontId="8" fillId="7" borderId="45" xfId="1" applyFont="1" applyFill="1" applyBorder="1">
      <alignment vertical="center"/>
    </xf>
    <xf numFmtId="38" fontId="8" fillId="7" borderId="6" xfId="1" applyFont="1" applyFill="1" applyBorder="1">
      <alignment vertical="center"/>
    </xf>
    <xf numFmtId="38" fontId="8" fillId="7" borderId="38" xfId="1" applyFont="1" applyFill="1" applyBorder="1">
      <alignment vertical="center"/>
    </xf>
    <xf numFmtId="38" fontId="8" fillId="7" borderId="67" xfId="1" applyFont="1" applyFill="1" applyBorder="1">
      <alignment vertical="center"/>
    </xf>
    <xf numFmtId="38" fontId="8" fillId="10" borderId="24" xfId="1" applyFont="1" applyFill="1" applyBorder="1">
      <alignment vertical="center"/>
    </xf>
    <xf numFmtId="38" fontId="8" fillId="10" borderId="27" xfId="1" applyFont="1" applyFill="1" applyBorder="1">
      <alignment vertical="center"/>
    </xf>
    <xf numFmtId="38" fontId="8" fillId="10" borderId="61" xfId="1" applyFont="1" applyFill="1" applyBorder="1">
      <alignment vertical="center"/>
    </xf>
    <xf numFmtId="38" fontId="8" fillId="10" borderId="65" xfId="1" applyFont="1" applyFill="1" applyBorder="1">
      <alignment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14"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center" vertical="center"/>
    </xf>
    <xf numFmtId="0" fontId="13" fillId="8" borderId="21" xfId="0" applyFont="1" applyFill="1" applyBorder="1" applyAlignment="1">
      <alignment horizontal="center" vertical="center"/>
    </xf>
    <xf numFmtId="0" fontId="13" fillId="8" borderId="27" xfId="0" applyFont="1" applyFill="1" applyBorder="1" applyAlignment="1">
      <alignment horizontal="center" vertical="center"/>
    </xf>
    <xf numFmtId="0" fontId="13" fillId="6" borderId="6" xfId="0" applyFont="1" applyFill="1" applyBorder="1" applyAlignment="1">
      <alignment horizontal="center" vertical="center"/>
    </xf>
    <xf numFmtId="0" fontId="13" fillId="8" borderId="20" xfId="0" applyFont="1" applyFill="1" applyBorder="1" applyAlignment="1">
      <alignment horizontal="center" vertical="center"/>
    </xf>
    <xf numFmtId="0" fontId="13" fillId="6" borderId="27"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4" xfId="0" applyFont="1" applyFill="1" applyBorder="1" applyAlignment="1">
      <alignment horizontal="center" vertical="center"/>
    </xf>
    <xf numFmtId="0" fontId="13" fillId="7" borderId="13" xfId="0" applyFont="1" applyFill="1" applyBorder="1" applyAlignment="1">
      <alignment horizontal="center" vertical="center"/>
    </xf>
    <xf numFmtId="0" fontId="13" fillId="9" borderId="6" xfId="0" applyFont="1" applyFill="1" applyBorder="1" applyAlignment="1">
      <alignment horizontal="center" vertical="center"/>
    </xf>
    <xf numFmtId="0" fontId="13" fillId="8" borderId="24" xfId="0" applyFont="1" applyFill="1" applyBorder="1" applyAlignment="1">
      <alignment horizontal="center" vertical="center"/>
    </xf>
    <xf numFmtId="0" fontId="13" fillId="6" borderId="25" xfId="0" applyFont="1" applyFill="1" applyBorder="1" applyAlignment="1">
      <alignment horizontal="center" vertical="center"/>
    </xf>
    <xf numFmtId="0" fontId="13" fillId="0" borderId="0" xfId="0" applyFont="1" applyAlignment="1">
      <alignment horizontal="center" vertical="center"/>
    </xf>
    <xf numFmtId="176" fontId="8" fillId="4" borderId="15" xfId="2" applyNumberFormat="1" applyFont="1" applyFill="1" applyBorder="1">
      <alignment vertical="center"/>
    </xf>
    <xf numFmtId="176" fontId="8" fillId="4" borderId="2" xfId="2" applyNumberFormat="1" applyFont="1" applyFill="1" applyBorder="1">
      <alignment vertical="center"/>
    </xf>
    <xf numFmtId="176" fontId="8" fillId="4" borderId="57" xfId="2" applyNumberFormat="1" applyFont="1" applyFill="1" applyBorder="1">
      <alignment vertical="center"/>
    </xf>
    <xf numFmtId="176" fontId="8" fillId="4" borderId="29" xfId="2" applyNumberFormat="1" applyFont="1" applyFill="1" applyBorder="1">
      <alignment vertical="center"/>
    </xf>
    <xf numFmtId="177" fontId="8" fillId="4" borderId="57" xfId="1" applyNumberFormat="1" applyFont="1" applyFill="1" applyBorder="1">
      <alignment vertical="center"/>
    </xf>
    <xf numFmtId="176" fontId="8" fillId="0" borderId="0" xfId="0" applyNumberFormat="1" applyFont="1">
      <alignment vertical="center"/>
    </xf>
    <xf numFmtId="10" fontId="8" fillId="4" borderId="57" xfId="2" applyNumberFormat="1" applyFont="1" applyFill="1" applyBorder="1">
      <alignment vertical="center"/>
    </xf>
    <xf numFmtId="38" fontId="8" fillId="0" borderId="0" xfId="1" applyFont="1" applyFill="1" applyBorder="1" applyAlignment="1">
      <alignment vertical="center"/>
    </xf>
    <xf numFmtId="0" fontId="14" fillId="0" borderId="0" xfId="0" applyFont="1" applyAlignment="1">
      <alignment horizontal="left" vertical="center"/>
    </xf>
    <xf numFmtId="0" fontId="12" fillId="0" borderId="0" xfId="0" applyFont="1" applyAlignment="1">
      <alignment horizontal="left" vertical="center"/>
    </xf>
    <xf numFmtId="38" fontId="8" fillId="3" borderId="20" xfId="1" applyFont="1" applyFill="1" applyBorder="1" applyProtection="1">
      <alignment vertical="center"/>
      <protection locked="0"/>
    </xf>
    <xf numFmtId="38" fontId="8" fillId="3" borderId="59" xfId="1" applyFont="1" applyFill="1" applyBorder="1" applyProtection="1">
      <alignment vertical="center"/>
      <protection locked="0"/>
    </xf>
    <xf numFmtId="38" fontId="8" fillId="3" borderId="63" xfId="1" applyFont="1" applyFill="1" applyBorder="1" applyProtection="1">
      <alignment vertical="center"/>
      <protection locked="0"/>
    </xf>
    <xf numFmtId="38" fontId="8" fillId="3" borderId="21" xfId="1" applyFont="1" applyFill="1" applyBorder="1" applyProtection="1">
      <alignment vertical="center"/>
      <protection locked="0"/>
    </xf>
    <xf numFmtId="38" fontId="8" fillId="3" borderId="60" xfId="1" applyFont="1" applyFill="1" applyBorder="1" applyProtection="1">
      <alignment vertical="center"/>
      <protection locked="0"/>
    </xf>
    <xf numFmtId="38" fontId="8" fillId="3" borderId="64" xfId="1" applyFont="1" applyFill="1" applyBorder="1" applyProtection="1">
      <alignment vertical="center"/>
      <protection locked="0"/>
    </xf>
    <xf numFmtId="176" fontId="8" fillId="0" borderId="2" xfId="2" applyNumberFormat="1" applyFont="1" applyFill="1" applyBorder="1" applyProtection="1">
      <alignment vertical="center"/>
      <protection locked="0"/>
    </xf>
    <xf numFmtId="176" fontId="8" fillId="0" borderId="29" xfId="2" applyNumberFormat="1" applyFont="1" applyFill="1" applyBorder="1" applyProtection="1">
      <alignment vertical="center"/>
      <protection locked="0"/>
    </xf>
    <xf numFmtId="177" fontId="8" fillId="0" borderId="57" xfId="1" applyNumberFormat="1" applyFont="1" applyFill="1" applyBorder="1" applyProtection="1">
      <alignment vertical="center"/>
      <protection locked="0"/>
    </xf>
    <xf numFmtId="10" fontId="8" fillId="0" borderId="29" xfId="2" applyNumberFormat="1" applyFont="1" applyFill="1" applyBorder="1" applyProtection="1">
      <alignment vertical="center"/>
      <protection locked="0"/>
    </xf>
    <xf numFmtId="10" fontId="8" fillId="0" borderId="57" xfId="2" applyNumberFormat="1" applyFont="1" applyFill="1" applyBorder="1" applyProtection="1">
      <alignment vertical="center"/>
      <protection locked="0"/>
    </xf>
    <xf numFmtId="0" fontId="7" fillId="0" borderId="0" xfId="0" applyFont="1" applyAlignment="1">
      <alignment horizontal="center" vertical="center"/>
    </xf>
    <xf numFmtId="58" fontId="8" fillId="0" borderId="11" xfId="0" applyNumberFormat="1" applyFont="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6" xfId="0" applyFont="1" applyBorder="1" applyAlignment="1">
      <alignment horizontal="center" vertical="center"/>
    </xf>
    <xf numFmtId="0" fontId="8" fillId="0" borderId="69" xfId="0" applyFont="1" applyBorder="1" applyAlignment="1">
      <alignment horizontal="left" vertical="center"/>
    </xf>
    <xf numFmtId="0" fontId="8" fillId="0" borderId="88" xfId="0" applyFont="1" applyBorder="1" applyAlignment="1">
      <alignment horizontal="left" vertical="center"/>
    </xf>
    <xf numFmtId="0" fontId="8" fillId="0" borderId="87" xfId="0" applyFont="1" applyBorder="1" applyAlignment="1">
      <alignment horizontal="left" vertical="center"/>
    </xf>
    <xf numFmtId="0" fontId="8" fillId="0" borderId="89" xfId="0" applyFont="1" applyBorder="1" applyAlignment="1">
      <alignment horizontal="left" vertical="center"/>
    </xf>
    <xf numFmtId="0" fontId="8" fillId="0" borderId="38" xfId="0" applyFont="1" applyBorder="1" applyAlignment="1">
      <alignment horizontal="left" vertical="center"/>
    </xf>
    <xf numFmtId="0" fontId="8" fillId="0" borderId="90" xfId="0" applyFont="1" applyBorder="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0" borderId="39"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41" xfId="0" applyFont="1" applyBorder="1" applyAlignment="1">
      <alignment horizontal="left" vertical="center"/>
    </xf>
    <xf numFmtId="0" fontId="8" fillId="0" borderId="44" xfId="0" applyFont="1" applyBorder="1" applyAlignment="1">
      <alignment horizontal="center" vertical="center" textRotation="255" wrapText="1"/>
    </xf>
    <xf numFmtId="0" fontId="8" fillId="0" borderId="45"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53" xfId="0" applyFont="1" applyBorder="1" applyAlignment="1">
      <alignment horizontal="left" vertical="center"/>
    </xf>
    <xf numFmtId="0" fontId="8" fillId="0" borderId="54" xfId="0" applyFont="1" applyBorder="1" applyAlignment="1">
      <alignment horizontal="left" vertical="center"/>
    </xf>
    <xf numFmtId="0" fontId="8" fillId="0" borderId="55" xfId="0" applyFont="1" applyBorder="1" applyAlignment="1">
      <alignment horizontal="left" vertical="center"/>
    </xf>
    <xf numFmtId="0" fontId="8" fillId="0" borderId="44" xfId="0" applyFont="1" applyBorder="1" applyAlignment="1">
      <alignment horizontal="center" vertical="center" textRotation="255"/>
    </xf>
    <xf numFmtId="0" fontId="8" fillId="0" borderId="28" xfId="0" applyFont="1" applyBorder="1" applyAlignment="1">
      <alignment horizontal="center" vertical="center"/>
    </xf>
    <xf numFmtId="0" fontId="8" fillId="0" borderId="1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wrapText="1"/>
    </xf>
    <xf numFmtId="0" fontId="8" fillId="0" borderId="4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152400</xdr:rowOff>
    </xdr:from>
    <xdr:to>
      <xdr:col>2</xdr:col>
      <xdr:colOff>419100</xdr:colOff>
      <xdr:row>3</xdr:row>
      <xdr:rowOff>171450</xdr:rowOff>
    </xdr:to>
    <xdr:sp macro="" textlink="">
      <xdr:nvSpPr>
        <xdr:cNvPr id="17" name="円/楕円 4">
          <a:extLst>
            <a:ext uri="{FF2B5EF4-FFF2-40B4-BE49-F238E27FC236}">
              <a16:creationId xmlns:a16="http://schemas.microsoft.com/office/drawing/2014/main" id="{EFAC92D0-8728-46E0-908B-DCC28310BC84}"/>
            </a:ext>
          </a:extLst>
        </xdr:cNvPr>
        <xdr:cNvSpPr/>
      </xdr:nvSpPr>
      <xdr:spPr>
        <a:xfrm>
          <a:off x="123825" y="523875"/>
          <a:ext cx="1666875" cy="704850"/>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最終版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BF6A-0A7C-4DE5-BF71-3AF461EC824E}">
  <sheetPr>
    <tabColor rgb="FFFF0000"/>
    <pageSetUpPr fitToPage="1"/>
  </sheetPr>
  <dimension ref="A1:AC79"/>
  <sheetViews>
    <sheetView tabSelected="1" zoomScaleNormal="100" workbookViewId="0">
      <pane ySplit="3" topLeftCell="A4" activePane="bottomLeft" state="frozen"/>
      <selection pane="bottomLeft" activeCell="Q5" sqref="Q5"/>
    </sheetView>
  </sheetViews>
  <sheetFormatPr defaultRowHeight="13.5" x14ac:dyDescent="0.15"/>
  <cols>
    <col min="2" max="2" width="9" customWidth="1"/>
    <col min="4" max="4" width="44" customWidth="1"/>
    <col min="5" max="5" width="6.625" style="48" customWidth="1"/>
    <col min="6" max="10" width="12.125" style="1" hidden="1" customWidth="1"/>
    <col min="11" max="13" width="12.125" style="16" customWidth="1"/>
    <col min="14" max="18" width="12.125" style="1" customWidth="1"/>
    <col min="19" max="26" width="12.125" customWidth="1"/>
    <col min="27" max="27" width="14.125" customWidth="1"/>
    <col min="28" max="28" width="16.875" customWidth="1"/>
  </cols>
  <sheetData>
    <row r="1" spans="1:29" ht="29.25" customHeight="1" thickBot="1" x14ac:dyDescent="0.2">
      <c r="B1" s="251" t="s">
        <v>141</v>
      </c>
      <c r="C1" s="251"/>
      <c r="D1" s="252"/>
      <c r="E1" s="15"/>
      <c r="F1" s="1" t="s">
        <v>39</v>
      </c>
    </row>
    <row r="2" spans="1:29" s="22" customFormat="1" ht="27" customHeight="1" x14ac:dyDescent="0.15">
      <c r="A2" s="253"/>
      <c r="B2" s="254"/>
      <c r="C2" s="254"/>
      <c r="D2" s="52"/>
      <c r="E2" s="191"/>
      <c r="F2" s="53" t="s">
        <v>50</v>
      </c>
      <c r="G2" s="53" t="s">
        <v>51</v>
      </c>
      <c r="H2" s="53" t="s">
        <v>52</v>
      </c>
      <c r="I2" s="53" t="s">
        <v>53</v>
      </c>
      <c r="J2" s="53" t="s">
        <v>54</v>
      </c>
      <c r="K2" s="54" t="s">
        <v>55</v>
      </c>
      <c r="L2" s="54" t="s">
        <v>56</v>
      </c>
      <c r="M2" s="54" t="s">
        <v>57</v>
      </c>
      <c r="N2" s="55" t="s">
        <v>58</v>
      </c>
      <c r="O2" s="55" t="s">
        <v>59</v>
      </c>
      <c r="P2" s="55" t="s">
        <v>60</v>
      </c>
      <c r="Q2" s="55" t="s">
        <v>61</v>
      </c>
      <c r="R2" s="55" t="s">
        <v>62</v>
      </c>
      <c r="S2" s="55" t="s">
        <v>63</v>
      </c>
      <c r="T2" s="55" t="s">
        <v>64</v>
      </c>
      <c r="U2" s="55" t="s">
        <v>65</v>
      </c>
      <c r="V2" s="55" t="s">
        <v>66</v>
      </c>
      <c r="W2" s="55" t="s">
        <v>67</v>
      </c>
      <c r="X2" s="55" t="s">
        <v>68</v>
      </c>
      <c r="Y2" s="55" t="s">
        <v>69</v>
      </c>
      <c r="Z2" s="56" t="s">
        <v>70</v>
      </c>
      <c r="AA2" s="57" t="s">
        <v>119</v>
      </c>
    </row>
    <row r="3" spans="1:29" s="22" customFormat="1" ht="27" customHeight="1" x14ac:dyDescent="0.15">
      <c r="A3" s="255"/>
      <c r="B3" s="256"/>
      <c r="C3" s="256"/>
      <c r="D3" s="58" t="s">
        <v>14</v>
      </c>
      <c r="E3" s="192"/>
      <c r="F3" s="59" t="s">
        <v>1</v>
      </c>
      <c r="G3" s="59" t="s">
        <v>2</v>
      </c>
      <c r="H3" s="59" t="s">
        <v>3</v>
      </c>
      <c r="I3" s="59" t="s">
        <v>4</v>
      </c>
      <c r="J3" s="59" t="s">
        <v>5</v>
      </c>
      <c r="K3" s="60" t="s">
        <v>6</v>
      </c>
      <c r="L3" s="60" t="s">
        <v>7</v>
      </c>
      <c r="M3" s="60" t="s">
        <v>8</v>
      </c>
      <c r="N3" s="61" t="s">
        <v>9</v>
      </c>
      <c r="O3" s="61" t="s">
        <v>10</v>
      </c>
      <c r="P3" s="61" t="s">
        <v>11</v>
      </c>
      <c r="Q3" s="61" t="s">
        <v>12</v>
      </c>
      <c r="R3" s="61" t="s">
        <v>13</v>
      </c>
      <c r="S3" s="61" t="s">
        <v>40</v>
      </c>
      <c r="T3" s="61" t="s">
        <v>41</v>
      </c>
      <c r="U3" s="61" t="s">
        <v>42</v>
      </c>
      <c r="V3" s="61" t="s">
        <v>43</v>
      </c>
      <c r="W3" s="61" t="s">
        <v>44</v>
      </c>
      <c r="X3" s="61" t="s">
        <v>105</v>
      </c>
      <c r="Y3" s="61" t="s">
        <v>106</v>
      </c>
      <c r="Z3" s="62" t="s">
        <v>107</v>
      </c>
      <c r="AA3" s="63" t="s">
        <v>120</v>
      </c>
    </row>
    <row r="4" spans="1:29" s="22" customFormat="1" ht="27" customHeight="1" thickBot="1" x14ac:dyDescent="0.2">
      <c r="A4" s="257"/>
      <c r="B4" s="238"/>
      <c r="C4" s="238"/>
      <c r="D4" s="64" t="s">
        <v>15</v>
      </c>
      <c r="E4" s="193"/>
      <c r="F4" s="65" t="s">
        <v>16</v>
      </c>
      <c r="G4" s="65" t="s">
        <v>17</v>
      </c>
      <c r="H4" s="65" t="s">
        <v>18</v>
      </c>
      <c r="I4" s="65" t="s">
        <v>19</v>
      </c>
      <c r="J4" s="65" t="s">
        <v>20</v>
      </c>
      <c r="K4" s="66" t="s">
        <v>21</v>
      </c>
      <c r="L4" s="66" t="s">
        <v>22</v>
      </c>
      <c r="M4" s="66" t="s">
        <v>23</v>
      </c>
      <c r="N4" s="67" t="s">
        <v>24</v>
      </c>
      <c r="O4" s="67" t="s">
        <v>25</v>
      </c>
      <c r="P4" s="67" t="s">
        <v>26</v>
      </c>
      <c r="Q4" s="67" t="s">
        <v>27</v>
      </c>
      <c r="R4" s="67" t="s">
        <v>28</v>
      </c>
      <c r="S4" s="67" t="s">
        <v>45</v>
      </c>
      <c r="T4" s="67" t="s">
        <v>46</v>
      </c>
      <c r="U4" s="67" t="s">
        <v>47</v>
      </c>
      <c r="V4" s="67" t="s">
        <v>48</v>
      </c>
      <c r="W4" s="67" t="s">
        <v>49</v>
      </c>
      <c r="X4" s="67" t="s">
        <v>108</v>
      </c>
      <c r="Y4" s="67" t="s">
        <v>109</v>
      </c>
      <c r="Z4" s="68" t="s">
        <v>110</v>
      </c>
      <c r="AA4" s="69" t="s">
        <v>121</v>
      </c>
    </row>
    <row r="5" spans="1:29" s="22" customFormat="1" ht="27" customHeight="1" x14ac:dyDescent="0.15">
      <c r="A5" s="258" t="s">
        <v>29</v>
      </c>
      <c r="B5" s="261" t="s">
        <v>118</v>
      </c>
      <c r="C5" s="262"/>
      <c r="D5" s="263"/>
      <c r="E5" s="194" t="s">
        <v>142</v>
      </c>
      <c r="F5" s="70">
        <v>0</v>
      </c>
      <c r="G5" s="70">
        <v>194500</v>
      </c>
      <c r="H5" s="70">
        <v>300711</v>
      </c>
      <c r="I5" s="70">
        <v>329463</v>
      </c>
      <c r="J5" s="70">
        <v>311752</v>
      </c>
      <c r="K5" s="225">
        <v>306501</v>
      </c>
      <c r="L5" s="225">
        <v>302673</v>
      </c>
      <c r="M5" s="225">
        <v>312204</v>
      </c>
      <c r="N5" s="225">
        <v>308537</v>
      </c>
      <c r="O5" s="225">
        <v>284626</v>
      </c>
      <c r="P5" s="225">
        <v>246455</v>
      </c>
      <c r="Q5" s="225">
        <v>300000</v>
      </c>
      <c r="R5" s="225">
        <v>300000</v>
      </c>
      <c r="S5" s="225">
        <v>300000</v>
      </c>
      <c r="T5" s="225">
        <v>300000</v>
      </c>
      <c r="U5" s="225">
        <v>300000</v>
      </c>
      <c r="V5" s="225">
        <v>300000</v>
      </c>
      <c r="W5" s="225">
        <v>300000</v>
      </c>
      <c r="X5" s="225">
        <v>300000</v>
      </c>
      <c r="Y5" s="225">
        <v>300000</v>
      </c>
      <c r="Z5" s="226">
        <v>300000</v>
      </c>
      <c r="AA5" s="227">
        <v>100000</v>
      </c>
      <c r="AB5" s="22">
        <v>306501</v>
      </c>
      <c r="AC5" s="71">
        <f>AB5-K5</f>
        <v>0</v>
      </c>
    </row>
    <row r="6" spans="1:29" s="22" customFormat="1" ht="27" customHeight="1" x14ac:dyDescent="0.15">
      <c r="A6" s="259"/>
      <c r="B6" s="264" t="s">
        <v>189</v>
      </c>
      <c r="C6" s="265"/>
      <c r="D6" s="266"/>
      <c r="E6" s="195" t="s">
        <v>143</v>
      </c>
      <c r="F6" s="72">
        <v>0</v>
      </c>
      <c r="G6" s="72">
        <v>222125</v>
      </c>
      <c r="H6" s="72">
        <v>354575</v>
      </c>
      <c r="I6" s="72">
        <v>312735</v>
      </c>
      <c r="J6" s="72">
        <v>275832</v>
      </c>
      <c r="K6" s="73">
        <v>243284</v>
      </c>
      <c r="L6" s="73">
        <v>214576</v>
      </c>
      <c r="M6" s="73">
        <v>189257</v>
      </c>
      <c r="N6" s="74">
        <v>166924</v>
      </c>
      <c r="O6" s="74">
        <v>147227</v>
      </c>
      <c r="P6" s="74">
        <v>137558</v>
      </c>
      <c r="Q6" s="74">
        <v>137558</v>
      </c>
      <c r="R6" s="74">
        <v>137558</v>
      </c>
      <c r="S6" s="74">
        <v>137558</v>
      </c>
      <c r="T6" s="74">
        <v>137558</v>
      </c>
      <c r="U6" s="74">
        <v>137558</v>
      </c>
      <c r="V6" s="74">
        <v>137558</v>
      </c>
      <c r="W6" s="74">
        <v>137558</v>
      </c>
      <c r="X6" s="74">
        <v>0</v>
      </c>
      <c r="Y6" s="74">
        <v>0</v>
      </c>
      <c r="Z6" s="75">
        <v>0</v>
      </c>
      <c r="AA6" s="76">
        <v>0</v>
      </c>
      <c r="AB6" s="22">
        <v>243284</v>
      </c>
      <c r="AC6" s="71">
        <f t="shared" ref="AC6:AC51" si="0">AB6-K6</f>
        <v>0</v>
      </c>
    </row>
    <row r="7" spans="1:29" s="22" customFormat="1" ht="27" customHeight="1" x14ac:dyDescent="0.15">
      <c r="A7" s="259"/>
      <c r="B7" s="264" t="s">
        <v>90</v>
      </c>
      <c r="C7" s="265"/>
      <c r="D7" s="266"/>
      <c r="E7" s="195" t="s">
        <v>144</v>
      </c>
      <c r="F7" s="72">
        <v>0</v>
      </c>
      <c r="G7" s="72">
        <v>0</v>
      </c>
      <c r="H7" s="72">
        <v>0</v>
      </c>
      <c r="I7" s="72">
        <v>0</v>
      </c>
      <c r="J7" s="72">
        <v>0</v>
      </c>
      <c r="K7" s="228">
        <v>0</v>
      </c>
      <c r="L7" s="228">
        <v>0</v>
      </c>
      <c r="M7" s="228">
        <v>0</v>
      </c>
      <c r="N7" s="228">
        <v>0</v>
      </c>
      <c r="O7" s="228">
        <v>0</v>
      </c>
      <c r="P7" s="228">
        <v>0</v>
      </c>
      <c r="Q7" s="228">
        <v>0</v>
      </c>
      <c r="R7" s="228">
        <v>0</v>
      </c>
      <c r="S7" s="228">
        <v>0</v>
      </c>
      <c r="T7" s="228">
        <v>0</v>
      </c>
      <c r="U7" s="228">
        <v>0</v>
      </c>
      <c r="V7" s="228">
        <v>0</v>
      </c>
      <c r="W7" s="228">
        <v>0</v>
      </c>
      <c r="X7" s="228">
        <v>0</v>
      </c>
      <c r="Y7" s="228">
        <v>0</v>
      </c>
      <c r="Z7" s="229">
        <v>0</v>
      </c>
      <c r="AA7" s="230">
        <v>0</v>
      </c>
      <c r="AB7" s="22">
        <v>0</v>
      </c>
      <c r="AC7" s="71">
        <f t="shared" si="0"/>
        <v>0</v>
      </c>
    </row>
    <row r="8" spans="1:29" s="22" customFormat="1" ht="27" customHeight="1" x14ac:dyDescent="0.15">
      <c r="A8" s="259"/>
      <c r="B8" s="264" t="s">
        <v>111</v>
      </c>
      <c r="C8" s="265"/>
      <c r="D8" s="266"/>
      <c r="E8" s="195" t="s">
        <v>145</v>
      </c>
      <c r="F8" s="72">
        <v>0</v>
      </c>
      <c r="G8" s="72">
        <v>0</v>
      </c>
      <c r="H8" s="72">
        <v>0</v>
      </c>
      <c r="I8" s="72">
        <v>0</v>
      </c>
      <c r="J8" s="72">
        <v>0</v>
      </c>
      <c r="K8" s="228">
        <v>800000</v>
      </c>
      <c r="L8" s="228">
        <v>271227</v>
      </c>
      <c r="M8" s="228">
        <v>0</v>
      </c>
      <c r="N8" s="228">
        <v>0</v>
      </c>
      <c r="O8" s="228">
        <v>0</v>
      </c>
      <c r="P8" s="228">
        <v>0</v>
      </c>
      <c r="Q8" s="228">
        <v>0</v>
      </c>
      <c r="R8" s="228">
        <v>0</v>
      </c>
      <c r="S8" s="228">
        <v>0</v>
      </c>
      <c r="T8" s="228">
        <v>0</v>
      </c>
      <c r="U8" s="228">
        <v>0</v>
      </c>
      <c r="V8" s="228">
        <v>0</v>
      </c>
      <c r="W8" s="228">
        <v>0</v>
      </c>
      <c r="X8" s="228">
        <v>0</v>
      </c>
      <c r="Y8" s="228">
        <v>0</v>
      </c>
      <c r="Z8" s="229">
        <v>167826</v>
      </c>
      <c r="AA8" s="230">
        <v>0</v>
      </c>
      <c r="AB8" s="22">
        <v>800000</v>
      </c>
      <c r="AC8" s="71">
        <f t="shared" si="0"/>
        <v>0</v>
      </c>
    </row>
    <row r="9" spans="1:29" s="22" customFormat="1" ht="27" customHeight="1" x14ac:dyDescent="0.15">
      <c r="A9" s="259"/>
      <c r="B9" s="264" t="s">
        <v>252</v>
      </c>
      <c r="C9" s="265"/>
      <c r="D9" s="266"/>
      <c r="E9" s="195" t="s">
        <v>146</v>
      </c>
      <c r="F9" s="72">
        <v>0</v>
      </c>
      <c r="G9" s="77">
        <v>2400</v>
      </c>
      <c r="H9" s="77">
        <v>3800</v>
      </c>
      <c r="I9" s="77">
        <v>4100</v>
      </c>
      <c r="J9" s="77">
        <v>3800</v>
      </c>
      <c r="K9" s="73">
        <v>3900</v>
      </c>
      <c r="L9" s="73">
        <f>K45</f>
        <v>3900</v>
      </c>
      <c r="M9" s="73">
        <f t="shared" ref="M9:AA9" si="1">L45</f>
        <v>4500</v>
      </c>
      <c r="N9" s="73">
        <f t="shared" si="1"/>
        <v>5300</v>
      </c>
      <c r="O9" s="73">
        <f t="shared" si="1"/>
        <v>5700</v>
      </c>
      <c r="P9" s="73">
        <f t="shared" si="1"/>
        <v>5300</v>
      </c>
      <c r="Q9" s="73">
        <f t="shared" si="1"/>
        <v>4400</v>
      </c>
      <c r="R9" s="73">
        <f t="shared" si="1"/>
        <v>5900</v>
      </c>
      <c r="S9" s="73">
        <f t="shared" si="1"/>
        <v>5800</v>
      </c>
      <c r="T9" s="73">
        <f t="shared" si="1"/>
        <v>5800</v>
      </c>
      <c r="U9" s="73">
        <f t="shared" si="1"/>
        <v>5800</v>
      </c>
      <c r="V9" s="73">
        <f t="shared" si="1"/>
        <v>5800</v>
      </c>
      <c r="W9" s="73">
        <f t="shared" si="1"/>
        <v>5800</v>
      </c>
      <c r="X9" s="73">
        <f t="shared" si="1"/>
        <v>5800</v>
      </c>
      <c r="Y9" s="73">
        <f t="shared" si="1"/>
        <v>8400</v>
      </c>
      <c r="Z9" s="18">
        <f t="shared" si="1"/>
        <v>8300</v>
      </c>
      <c r="AA9" s="78">
        <f t="shared" si="1"/>
        <v>8300</v>
      </c>
      <c r="AB9" s="22">
        <v>3900</v>
      </c>
      <c r="AC9" s="71">
        <f t="shared" si="0"/>
        <v>0</v>
      </c>
    </row>
    <row r="10" spans="1:29" s="22" customFormat="1" ht="27" customHeight="1" x14ac:dyDescent="0.15">
      <c r="A10" s="259"/>
      <c r="B10" s="264" t="s">
        <v>128</v>
      </c>
      <c r="C10" s="265"/>
      <c r="D10" s="266"/>
      <c r="E10" s="195" t="s">
        <v>147</v>
      </c>
      <c r="F10" s="72">
        <v>0</v>
      </c>
      <c r="G10" s="72">
        <v>45100</v>
      </c>
      <c r="H10" s="72">
        <v>73600</v>
      </c>
      <c r="I10" s="72">
        <v>74800</v>
      </c>
      <c r="J10" s="72">
        <v>78200</v>
      </c>
      <c r="K10" s="73">
        <f>SUM(K33,K37,K39,K40,K47,K49)</f>
        <v>82500</v>
      </c>
      <c r="L10" s="73">
        <f>SUM(L33,L37,L39,L40,L47,L49)</f>
        <v>86700</v>
      </c>
      <c r="M10" s="73">
        <f t="shared" ref="M10:AA10" si="2">SUM(M33,M37,M39,M40,M47,M49)</f>
        <v>92900</v>
      </c>
      <c r="N10" s="73">
        <f t="shared" si="2"/>
        <v>96200</v>
      </c>
      <c r="O10" s="73">
        <f t="shared" si="2"/>
        <v>95200</v>
      </c>
      <c r="P10" s="73">
        <f t="shared" si="2"/>
        <v>90300</v>
      </c>
      <c r="Q10" s="73">
        <f t="shared" si="2"/>
        <v>100100</v>
      </c>
      <c r="R10" s="73">
        <f t="shared" si="2"/>
        <v>99800</v>
      </c>
      <c r="S10" s="73">
        <f t="shared" si="2"/>
        <v>99800</v>
      </c>
      <c r="T10" s="73">
        <f t="shared" si="2"/>
        <v>99800</v>
      </c>
      <c r="U10" s="73">
        <f t="shared" si="2"/>
        <v>99800</v>
      </c>
      <c r="V10" s="73">
        <f t="shared" si="2"/>
        <v>99800</v>
      </c>
      <c r="W10" s="73">
        <f t="shared" si="2"/>
        <v>99800</v>
      </c>
      <c r="X10" s="73">
        <f t="shared" si="2"/>
        <v>124400</v>
      </c>
      <c r="Y10" s="73">
        <f t="shared" si="2"/>
        <v>123700</v>
      </c>
      <c r="Z10" s="18">
        <f t="shared" si="2"/>
        <v>123400</v>
      </c>
      <c r="AA10" s="78">
        <f t="shared" si="2"/>
        <v>88100</v>
      </c>
      <c r="AB10" s="22">
        <v>82000</v>
      </c>
      <c r="AC10" s="71">
        <f t="shared" si="0"/>
        <v>-500</v>
      </c>
    </row>
    <row r="11" spans="1:29" s="22" customFormat="1" ht="27" customHeight="1" thickBot="1" x14ac:dyDescent="0.2">
      <c r="A11" s="260"/>
      <c r="B11" s="273" t="s">
        <v>104</v>
      </c>
      <c r="C11" s="274"/>
      <c r="D11" s="275"/>
      <c r="E11" s="196" t="s">
        <v>148</v>
      </c>
      <c r="F11" s="79">
        <v>0</v>
      </c>
      <c r="G11" s="79">
        <f t="shared" ref="G11:K11" si="3">G5-G6-G8-G9-G10</f>
        <v>-75125</v>
      </c>
      <c r="H11" s="79">
        <f t="shared" si="3"/>
        <v>-131264</v>
      </c>
      <c r="I11" s="79">
        <f t="shared" si="3"/>
        <v>-62172</v>
      </c>
      <c r="J11" s="79">
        <f t="shared" si="3"/>
        <v>-46080</v>
      </c>
      <c r="K11" s="80">
        <f t="shared" si="3"/>
        <v>-823183</v>
      </c>
      <c r="L11" s="80">
        <f>L5-L6--L7-L8-L9-L10</f>
        <v>-273730</v>
      </c>
      <c r="M11" s="80">
        <f t="shared" ref="M11:AA11" si="4">M5-M6--M7-M8-M9-M10</f>
        <v>25547</v>
      </c>
      <c r="N11" s="80">
        <f t="shared" si="4"/>
        <v>40113</v>
      </c>
      <c r="O11" s="80">
        <f t="shared" si="4"/>
        <v>36499</v>
      </c>
      <c r="P11" s="80">
        <f t="shared" si="4"/>
        <v>13297</v>
      </c>
      <c r="Q11" s="80">
        <f t="shared" si="4"/>
        <v>57942</v>
      </c>
      <c r="R11" s="80">
        <f t="shared" si="4"/>
        <v>56742</v>
      </c>
      <c r="S11" s="80">
        <f t="shared" si="4"/>
        <v>56842</v>
      </c>
      <c r="T11" s="80">
        <f t="shared" si="4"/>
        <v>56842</v>
      </c>
      <c r="U11" s="80">
        <f t="shared" si="4"/>
        <v>56842</v>
      </c>
      <c r="V11" s="80">
        <f t="shared" si="4"/>
        <v>56842</v>
      </c>
      <c r="W11" s="80">
        <f t="shared" si="4"/>
        <v>56842</v>
      </c>
      <c r="X11" s="80">
        <f t="shared" si="4"/>
        <v>169800</v>
      </c>
      <c r="Y11" s="80">
        <f t="shared" si="4"/>
        <v>167900</v>
      </c>
      <c r="Z11" s="20">
        <f t="shared" si="4"/>
        <v>474</v>
      </c>
      <c r="AA11" s="81">
        <f t="shared" si="4"/>
        <v>3600</v>
      </c>
      <c r="AB11" s="22">
        <v>-822683</v>
      </c>
      <c r="AC11" s="71">
        <f t="shared" si="0"/>
        <v>500</v>
      </c>
    </row>
    <row r="12" spans="1:29" s="22" customFormat="1" ht="27" customHeight="1" x14ac:dyDescent="0.15">
      <c r="A12" s="276" t="s">
        <v>37</v>
      </c>
      <c r="B12" s="277" t="s">
        <v>32</v>
      </c>
      <c r="C12" s="278"/>
      <c r="D12" s="82" t="s">
        <v>30</v>
      </c>
      <c r="E12" s="194" t="s">
        <v>149</v>
      </c>
      <c r="F12" s="70">
        <v>0</v>
      </c>
      <c r="G12" s="70">
        <f>G5</f>
        <v>194500</v>
      </c>
      <c r="H12" s="70">
        <f>H5+G12</f>
        <v>495211</v>
      </c>
      <c r="I12" s="70">
        <f>I5+H12</f>
        <v>824674</v>
      </c>
      <c r="J12" s="70">
        <f>J5+I12</f>
        <v>1136426</v>
      </c>
      <c r="K12" s="83">
        <f>J12+K5-K8-J16</f>
        <v>357127</v>
      </c>
      <c r="L12" s="83">
        <f>K12+L5-L8-K16</f>
        <v>302173</v>
      </c>
      <c r="M12" s="83">
        <f t="shared" ref="M12:AA12" si="5">L12+M5-M8-L16</f>
        <v>523177</v>
      </c>
      <c r="N12" s="83">
        <f t="shared" si="5"/>
        <v>733514</v>
      </c>
      <c r="O12" s="83">
        <f t="shared" si="5"/>
        <v>916240</v>
      </c>
      <c r="P12" s="83">
        <f t="shared" si="5"/>
        <v>1062195</v>
      </c>
      <c r="Q12" s="83">
        <f t="shared" si="5"/>
        <v>1267495</v>
      </c>
      <c r="R12" s="83">
        <f t="shared" si="5"/>
        <v>1461495</v>
      </c>
      <c r="S12" s="83">
        <f t="shared" si="5"/>
        <v>1655895</v>
      </c>
      <c r="T12" s="83">
        <f t="shared" si="5"/>
        <v>1850295</v>
      </c>
      <c r="U12" s="83">
        <f t="shared" si="5"/>
        <v>2044695</v>
      </c>
      <c r="V12" s="83">
        <f t="shared" si="5"/>
        <v>2239095</v>
      </c>
      <c r="W12" s="83">
        <f t="shared" si="5"/>
        <v>2433495</v>
      </c>
      <c r="X12" s="83">
        <f t="shared" si="5"/>
        <v>2627895</v>
      </c>
      <c r="Y12" s="83">
        <f t="shared" si="5"/>
        <v>2795095</v>
      </c>
      <c r="Z12" s="21">
        <f t="shared" si="5"/>
        <v>2795269</v>
      </c>
      <c r="AA12" s="84">
        <f t="shared" si="5"/>
        <v>2763569</v>
      </c>
      <c r="AB12" s="22">
        <v>271227</v>
      </c>
      <c r="AC12" s="71">
        <f t="shared" si="0"/>
        <v>-85900</v>
      </c>
    </row>
    <row r="13" spans="1:29" s="22" customFormat="1" ht="27" customHeight="1" x14ac:dyDescent="0.15">
      <c r="A13" s="268"/>
      <c r="B13" s="279"/>
      <c r="C13" s="280"/>
      <c r="D13" s="85" t="s">
        <v>31</v>
      </c>
      <c r="E13" s="195" t="s">
        <v>150</v>
      </c>
      <c r="F13" s="72">
        <v>3227000</v>
      </c>
      <c r="G13" s="72">
        <f>F13-G6</f>
        <v>3004875</v>
      </c>
      <c r="H13" s="72">
        <f>G13-H6</f>
        <v>2650300</v>
      </c>
      <c r="I13" s="72">
        <f>H13-I6</f>
        <v>2337565</v>
      </c>
      <c r="J13" s="72">
        <f>I13-J6</f>
        <v>2061733</v>
      </c>
      <c r="K13" s="73">
        <f>J13-K6</f>
        <v>1818449</v>
      </c>
      <c r="L13" s="73">
        <f t="shared" ref="L13" si="6">K13-L6</f>
        <v>1603873</v>
      </c>
      <c r="M13" s="73">
        <f t="shared" ref="M13" si="7">L13-M6</f>
        <v>1414616</v>
      </c>
      <c r="N13" s="73">
        <f t="shared" ref="N13" si="8">M13-N6</f>
        <v>1247692</v>
      </c>
      <c r="O13" s="73">
        <f t="shared" ref="O13" si="9">N13-O6</f>
        <v>1100465</v>
      </c>
      <c r="P13" s="73">
        <f t="shared" ref="P13" si="10">O13-P6</f>
        <v>962907</v>
      </c>
      <c r="Q13" s="73">
        <f t="shared" ref="Q13" si="11">P13-Q6</f>
        <v>825349</v>
      </c>
      <c r="R13" s="73">
        <f t="shared" ref="R13" si="12">Q13-R6</f>
        <v>687791</v>
      </c>
      <c r="S13" s="73">
        <f t="shared" ref="S13" si="13">R13-S6</f>
        <v>550233</v>
      </c>
      <c r="T13" s="73">
        <f t="shared" ref="T13" si="14">S13-T6</f>
        <v>412675</v>
      </c>
      <c r="U13" s="73">
        <f t="shared" ref="U13" si="15">T13-U6</f>
        <v>275117</v>
      </c>
      <c r="V13" s="73">
        <f t="shared" ref="V13" si="16">U13-V6</f>
        <v>137559</v>
      </c>
      <c r="W13" s="73">
        <f t="shared" ref="W13" si="17">V13-W6</f>
        <v>1</v>
      </c>
      <c r="X13" s="73">
        <f t="shared" ref="X13" si="18">W13-X6</f>
        <v>1</v>
      </c>
      <c r="Y13" s="73">
        <f t="shared" ref="Y13" si="19">X13-Y6</f>
        <v>1</v>
      </c>
      <c r="Z13" s="18">
        <f t="shared" ref="Z13" si="20">Y13-Z6</f>
        <v>1</v>
      </c>
      <c r="AA13" s="78">
        <f t="shared" ref="AA13" si="21">Z13-AA6</f>
        <v>1</v>
      </c>
      <c r="AB13" s="22">
        <v>1818449</v>
      </c>
      <c r="AC13" s="71">
        <f t="shared" si="0"/>
        <v>0</v>
      </c>
    </row>
    <row r="14" spans="1:29" s="22" customFormat="1" ht="27" customHeight="1" x14ac:dyDescent="0.15">
      <c r="A14" s="268"/>
      <c r="B14" s="279"/>
      <c r="C14" s="280"/>
      <c r="D14" s="86" t="s">
        <v>73</v>
      </c>
      <c r="E14" s="197" t="s">
        <v>151</v>
      </c>
      <c r="F14" s="87">
        <f t="shared" ref="F14:K14" si="22">SUM(F12:F13)</f>
        <v>3227000</v>
      </c>
      <c r="G14" s="87">
        <f t="shared" si="22"/>
        <v>3199375</v>
      </c>
      <c r="H14" s="87">
        <f t="shared" si="22"/>
        <v>3145511</v>
      </c>
      <c r="I14" s="87">
        <f t="shared" si="22"/>
        <v>3162239</v>
      </c>
      <c r="J14" s="87">
        <f t="shared" si="22"/>
        <v>3198159</v>
      </c>
      <c r="K14" s="88">
        <f t="shared" si="22"/>
        <v>2175576</v>
      </c>
      <c r="L14" s="88">
        <f t="shared" ref="L14" si="23">SUM(L12:L13)</f>
        <v>1906046</v>
      </c>
      <c r="M14" s="88">
        <f t="shared" ref="M14:AA14" si="24">SUM(M12:M13)</f>
        <v>1937793</v>
      </c>
      <c r="N14" s="88">
        <f t="shared" si="24"/>
        <v>1981206</v>
      </c>
      <c r="O14" s="88">
        <f t="shared" si="24"/>
        <v>2016705</v>
      </c>
      <c r="P14" s="88">
        <f t="shared" si="24"/>
        <v>2025102</v>
      </c>
      <c r="Q14" s="88">
        <f t="shared" si="24"/>
        <v>2092844</v>
      </c>
      <c r="R14" s="88">
        <f t="shared" si="24"/>
        <v>2149286</v>
      </c>
      <c r="S14" s="88">
        <f t="shared" si="24"/>
        <v>2206128</v>
      </c>
      <c r="T14" s="88">
        <f t="shared" si="24"/>
        <v>2262970</v>
      </c>
      <c r="U14" s="88">
        <f t="shared" si="24"/>
        <v>2319812</v>
      </c>
      <c r="V14" s="88">
        <f t="shared" si="24"/>
        <v>2376654</v>
      </c>
      <c r="W14" s="88">
        <f t="shared" si="24"/>
        <v>2433496</v>
      </c>
      <c r="X14" s="88">
        <f t="shared" si="24"/>
        <v>2627896</v>
      </c>
      <c r="Y14" s="88">
        <f t="shared" si="24"/>
        <v>2795096</v>
      </c>
      <c r="Z14" s="19">
        <f t="shared" si="24"/>
        <v>2795270</v>
      </c>
      <c r="AA14" s="89">
        <f t="shared" si="24"/>
        <v>2763570</v>
      </c>
      <c r="AB14" s="22">
        <v>2089676</v>
      </c>
      <c r="AC14" s="71">
        <f t="shared" si="0"/>
        <v>-85900</v>
      </c>
    </row>
    <row r="15" spans="1:29" s="22" customFormat="1" ht="27" customHeight="1" x14ac:dyDescent="0.15">
      <c r="A15" s="268"/>
      <c r="B15" s="279" t="s">
        <v>35</v>
      </c>
      <c r="C15" s="280"/>
      <c r="D15" s="58" t="s">
        <v>33</v>
      </c>
      <c r="E15" s="192" t="s">
        <v>152</v>
      </c>
      <c r="F15" s="90"/>
      <c r="G15" s="90">
        <f>G10+G9</f>
        <v>47500</v>
      </c>
      <c r="H15" s="90">
        <f>G15+H10+H9</f>
        <v>124900</v>
      </c>
      <c r="I15" s="90">
        <f t="shared" ref="I15:J15" si="25">H15+I10+I9</f>
        <v>203800</v>
      </c>
      <c r="J15" s="90">
        <f t="shared" si="25"/>
        <v>285800</v>
      </c>
      <c r="K15" s="91">
        <f>K51</f>
        <v>86400</v>
      </c>
      <c r="L15" s="91">
        <f t="shared" ref="L15" si="26">L51</f>
        <v>91200</v>
      </c>
      <c r="M15" s="91">
        <f t="shared" ref="M15:AA15" si="27">M51</f>
        <v>98200</v>
      </c>
      <c r="N15" s="91">
        <f t="shared" si="27"/>
        <v>101900</v>
      </c>
      <c r="O15" s="91">
        <f t="shared" si="27"/>
        <v>100500</v>
      </c>
      <c r="P15" s="91">
        <f t="shared" si="27"/>
        <v>94700</v>
      </c>
      <c r="Q15" s="91">
        <f t="shared" si="27"/>
        <v>106000</v>
      </c>
      <c r="R15" s="91">
        <f t="shared" si="27"/>
        <v>105600</v>
      </c>
      <c r="S15" s="91">
        <f t="shared" si="27"/>
        <v>105600</v>
      </c>
      <c r="T15" s="91">
        <f t="shared" si="27"/>
        <v>105600</v>
      </c>
      <c r="U15" s="91">
        <f t="shared" si="27"/>
        <v>105600</v>
      </c>
      <c r="V15" s="91">
        <f t="shared" si="27"/>
        <v>105600</v>
      </c>
      <c r="W15" s="91">
        <f t="shared" si="27"/>
        <v>105600</v>
      </c>
      <c r="X15" s="91">
        <f t="shared" si="27"/>
        <v>132800</v>
      </c>
      <c r="Y15" s="91">
        <f t="shared" si="27"/>
        <v>132000</v>
      </c>
      <c r="Z15" s="17">
        <f t="shared" si="27"/>
        <v>131700</v>
      </c>
      <c r="AA15" s="92">
        <f t="shared" si="27"/>
        <v>90600</v>
      </c>
      <c r="AB15" s="22">
        <v>85900</v>
      </c>
      <c r="AC15" s="71">
        <f t="shared" si="0"/>
        <v>-500</v>
      </c>
    </row>
    <row r="16" spans="1:29" s="22" customFormat="1" ht="27" customHeight="1" x14ac:dyDescent="0.15">
      <c r="A16" s="268"/>
      <c r="B16" s="279"/>
      <c r="C16" s="280"/>
      <c r="D16" s="86" t="s">
        <v>38</v>
      </c>
      <c r="E16" s="197" t="s">
        <v>153</v>
      </c>
      <c r="F16" s="87">
        <f t="shared" ref="F16:I16" si="28">SUM(F15:F15)</f>
        <v>0</v>
      </c>
      <c r="G16" s="87">
        <f t="shared" si="28"/>
        <v>47500</v>
      </c>
      <c r="H16" s="87">
        <f t="shared" si="28"/>
        <v>124900</v>
      </c>
      <c r="I16" s="87">
        <f t="shared" si="28"/>
        <v>203800</v>
      </c>
      <c r="J16" s="93">
        <f t="shared" ref="J16" si="29">SUM(J15:J15)</f>
        <v>285800</v>
      </c>
      <c r="K16" s="88">
        <f t="shared" ref="K16" si="30">SUM(K15:K15)</f>
        <v>86400</v>
      </c>
      <c r="L16" s="88">
        <f t="shared" ref="L16" si="31">SUM(L15:L15)</f>
        <v>91200</v>
      </c>
      <c r="M16" s="88">
        <f t="shared" ref="M16:AA16" si="32">SUM(M15:M15)</f>
        <v>98200</v>
      </c>
      <c r="N16" s="88">
        <f t="shared" si="32"/>
        <v>101900</v>
      </c>
      <c r="O16" s="88">
        <f t="shared" si="32"/>
        <v>100500</v>
      </c>
      <c r="P16" s="88">
        <f t="shared" si="32"/>
        <v>94700</v>
      </c>
      <c r="Q16" s="88">
        <f t="shared" si="32"/>
        <v>106000</v>
      </c>
      <c r="R16" s="88">
        <f t="shared" si="32"/>
        <v>105600</v>
      </c>
      <c r="S16" s="88">
        <f t="shared" si="32"/>
        <v>105600</v>
      </c>
      <c r="T16" s="88">
        <f t="shared" si="32"/>
        <v>105600</v>
      </c>
      <c r="U16" s="88">
        <f t="shared" si="32"/>
        <v>105600</v>
      </c>
      <c r="V16" s="88">
        <f t="shared" si="32"/>
        <v>105600</v>
      </c>
      <c r="W16" s="88">
        <f t="shared" si="32"/>
        <v>105600</v>
      </c>
      <c r="X16" s="88">
        <f t="shared" si="32"/>
        <v>132800</v>
      </c>
      <c r="Y16" s="88">
        <f t="shared" si="32"/>
        <v>132000</v>
      </c>
      <c r="Z16" s="19">
        <f t="shared" si="32"/>
        <v>131700</v>
      </c>
      <c r="AA16" s="89">
        <f t="shared" si="32"/>
        <v>90600</v>
      </c>
      <c r="AB16" s="22">
        <v>85900</v>
      </c>
      <c r="AC16" s="71">
        <f t="shared" si="0"/>
        <v>-500</v>
      </c>
    </row>
    <row r="17" spans="1:29" s="22" customFormat="1" ht="27" customHeight="1" x14ac:dyDescent="0.15">
      <c r="A17" s="268"/>
      <c r="B17" s="279" t="s">
        <v>36</v>
      </c>
      <c r="C17" s="280"/>
      <c r="D17" s="94" t="s">
        <v>34</v>
      </c>
      <c r="E17" s="198" t="s">
        <v>154</v>
      </c>
      <c r="F17" s="95">
        <v>3227000</v>
      </c>
      <c r="G17" s="95">
        <f t="shared" ref="G17:L17" si="33">G14-G15</f>
        <v>3151875</v>
      </c>
      <c r="H17" s="95">
        <f t="shared" si="33"/>
        <v>3020611</v>
      </c>
      <c r="I17" s="95">
        <f t="shared" si="33"/>
        <v>2958439</v>
      </c>
      <c r="J17" s="95">
        <f>J14-J16</f>
        <v>2912359</v>
      </c>
      <c r="K17" s="96">
        <f t="shared" ref="K17" si="34">K14-K15</f>
        <v>2089176</v>
      </c>
      <c r="L17" s="96">
        <f t="shared" si="33"/>
        <v>1814846</v>
      </c>
      <c r="M17" s="96">
        <f t="shared" ref="M17:AA17" si="35">M14-M15</f>
        <v>1839593</v>
      </c>
      <c r="N17" s="96">
        <f t="shared" si="35"/>
        <v>1879306</v>
      </c>
      <c r="O17" s="96">
        <f t="shared" si="35"/>
        <v>1916205</v>
      </c>
      <c r="P17" s="96">
        <f t="shared" si="35"/>
        <v>1930402</v>
      </c>
      <c r="Q17" s="96">
        <f t="shared" si="35"/>
        <v>1986844</v>
      </c>
      <c r="R17" s="96">
        <f t="shared" si="35"/>
        <v>2043686</v>
      </c>
      <c r="S17" s="96">
        <f t="shared" si="35"/>
        <v>2100528</v>
      </c>
      <c r="T17" s="96">
        <f t="shared" si="35"/>
        <v>2157370</v>
      </c>
      <c r="U17" s="96">
        <f t="shared" si="35"/>
        <v>2214212</v>
      </c>
      <c r="V17" s="96">
        <f t="shared" si="35"/>
        <v>2271054</v>
      </c>
      <c r="W17" s="96">
        <f t="shared" si="35"/>
        <v>2327896</v>
      </c>
      <c r="X17" s="96">
        <f t="shared" si="35"/>
        <v>2495096</v>
      </c>
      <c r="Y17" s="96">
        <f t="shared" si="35"/>
        <v>2663096</v>
      </c>
      <c r="Z17" s="97">
        <f t="shared" si="35"/>
        <v>2663570</v>
      </c>
      <c r="AA17" s="98">
        <f t="shared" si="35"/>
        <v>2672970</v>
      </c>
      <c r="AB17" s="22">
        <v>2003776</v>
      </c>
      <c r="AC17" s="71">
        <f t="shared" si="0"/>
        <v>-85400</v>
      </c>
    </row>
    <row r="18" spans="1:29" s="22" customFormat="1" ht="27" customHeight="1" x14ac:dyDescent="0.15">
      <c r="A18" s="268"/>
      <c r="B18" s="279"/>
      <c r="C18" s="280"/>
      <c r="D18" s="85" t="s">
        <v>72</v>
      </c>
      <c r="E18" s="195" t="s">
        <v>155</v>
      </c>
      <c r="F18" s="72">
        <v>0</v>
      </c>
      <c r="G18" s="72">
        <f t="shared" ref="G18:L18" si="36">G11</f>
        <v>-75125</v>
      </c>
      <c r="H18" s="72">
        <f t="shared" si="36"/>
        <v>-131264</v>
      </c>
      <c r="I18" s="72">
        <f t="shared" si="36"/>
        <v>-62172</v>
      </c>
      <c r="J18" s="72">
        <f t="shared" si="36"/>
        <v>-46080</v>
      </c>
      <c r="K18" s="73">
        <f t="shared" si="36"/>
        <v>-823183</v>
      </c>
      <c r="L18" s="73">
        <f t="shared" si="36"/>
        <v>-273730</v>
      </c>
      <c r="M18" s="73">
        <f t="shared" ref="M18:AA18" si="37">M11</f>
        <v>25547</v>
      </c>
      <c r="N18" s="73">
        <f t="shared" si="37"/>
        <v>40113</v>
      </c>
      <c r="O18" s="73">
        <f t="shared" si="37"/>
        <v>36499</v>
      </c>
      <c r="P18" s="73">
        <f t="shared" si="37"/>
        <v>13297</v>
      </c>
      <c r="Q18" s="73">
        <f t="shared" si="37"/>
        <v>57942</v>
      </c>
      <c r="R18" s="73">
        <f t="shared" si="37"/>
        <v>56742</v>
      </c>
      <c r="S18" s="73">
        <f t="shared" si="37"/>
        <v>56842</v>
      </c>
      <c r="T18" s="73">
        <f t="shared" si="37"/>
        <v>56842</v>
      </c>
      <c r="U18" s="73">
        <f t="shared" si="37"/>
        <v>56842</v>
      </c>
      <c r="V18" s="73">
        <f t="shared" si="37"/>
        <v>56842</v>
      </c>
      <c r="W18" s="73">
        <f t="shared" si="37"/>
        <v>56842</v>
      </c>
      <c r="X18" s="73">
        <f t="shared" si="37"/>
        <v>169800</v>
      </c>
      <c r="Y18" s="73">
        <f t="shared" si="37"/>
        <v>167900</v>
      </c>
      <c r="Z18" s="18">
        <f t="shared" si="37"/>
        <v>474</v>
      </c>
      <c r="AA18" s="78">
        <f t="shared" si="37"/>
        <v>3600</v>
      </c>
      <c r="AB18" s="22">
        <v>-822683</v>
      </c>
      <c r="AC18" s="71">
        <f t="shared" si="0"/>
        <v>500</v>
      </c>
    </row>
    <row r="19" spans="1:29" s="22" customFormat="1" ht="27" customHeight="1" x14ac:dyDescent="0.15">
      <c r="A19" s="268"/>
      <c r="B19" s="279"/>
      <c r="C19" s="280"/>
      <c r="D19" s="99" t="s">
        <v>38</v>
      </c>
      <c r="E19" s="199" t="s">
        <v>156</v>
      </c>
      <c r="F19" s="100">
        <f>SUM(F17:F18)</f>
        <v>3227000</v>
      </c>
      <c r="G19" s="100">
        <f t="shared" ref="G19:L19" si="38">G17</f>
        <v>3151875</v>
      </c>
      <c r="H19" s="100">
        <f t="shared" si="38"/>
        <v>3020611</v>
      </c>
      <c r="I19" s="100">
        <f t="shared" si="38"/>
        <v>2958439</v>
      </c>
      <c r="J19" s="100">
        <f t="shared" si="38"/>
        <v>2912359</v>
      </c>
      <c r="K19" s="101">
        <f t="shared" si="38"/>
        <v>2089176</v>
      </c>
      <c r="L19" s="101">
        <f t="shared" si="38"/>
        <v>1814846</v>
      </c>
      <c r="M19" s="101">
        <f t="shared" ref="M19:AA19" si="39">M17</f>
        <v>1839593</v>
      </c>
      <c r="N19" s="101">
        <f t="shared" si="39"/>
        <v>1879306</v>
      </c>
      <c r="O19" s="101">
        <f t="shared" si="39"/>
        <v>1916205</v>
      </c>
      <c r="P19" s="101">
        <f t="shared" si="39"/>
        <v>1930402</v>
      </c>
      <c r="Q19" s="101">
        <f t="shared" si="39"/>
        <v>1986844</v>
      </c>
      <c r="R19" s="101">
        <f t="shared" si="39"/>
        <v>2043686</v>
      </c>
      <c r="S19" s="101">
        <f t="shared" si="39"/>
        <v>2100528</v>
      </c>
      <c r="T19" s="101">
        <f t="shared" si="39"/>
        <v>2157370</v>
      </c>
      <c r="U19" s="101">
        <f t="shared" si="39"/>
        <v>2214212</v>
      </c>
      <c r="V19" s="101">
        <f t="shared" si="39"/>
        <v>2271054</v>
      </c>
      <c r="W19" s="101">
        <f t="shared" si="39"/>
        <v>2327896</v>
      </c>
      <c r="X19" s="101">
        <f t="shared" si="39"/>
        <v>2495096</v>
      </c>
      <c r="Y19" s="101">
        <f t="shared" si="39"/>
        <v>2663096</v>
      </c>
      <c r="Z19" s="102">
        <f t="shared" si="39"/>
        <v>2663570</v>
      </c>
      <c r="AA19" s="103">
        <f t="shared" si="39"/>
        <v>2672970</v>
      </c>
      <c r="AB19" s="22">
        <v>2003776</v>
      </c>
      <c r="AC19" s="71">
        <f t="shared" si="0"/>
        <v>-85400</v>
      </c>
    </row>
    <row r="20" spans="1:29" s="22" customFormat="1" ht="27" customHeight="1" thickBot="1" x14ac:dyDescent="0.2">
      <c r="A20" s="269"/>
      <c r="B20" s="238" t="s">
        <v>71</v>
      </c>
      <c r="C20" s="238"/>
      <c r="D20" s="272"/>
      <c r="E20" s="200" t="s">
        <v>157</v>
      </c>
      <c r="F20" s="104">
        <f t="shared" ref="F20:L20" si="40">SUM(F16,F19)</f>
        <v>3227000</v>
      </c>
      <c r="G20" s="104">
        <f t="shared" si="40"/>
        <v>3199375</v>
      </c>
      <c r="H20" s="104">
        <f t="shared" si="40"/>
        <v>3145511</v>
      </c>
      <c r="I20" s="104">
        <f t="shared" si="40"/>
        <v>3162239</v>
      </c>
      <c r="J20" s="104">
        <f t="shared" si="40"/>
        <v>3198159</v>
      </c>
      <c r="K20" s="105">
        <f t="shared" si="40"/>
        <v>2175576</v>
      </c>
      <c r="L20" s="105">
        <f t="shared" si="40"/>
        <v>1906046</v>
      </c>
      <c r="M20" s="105">
        <f t="shared" ref="M20:AA20" si="41">SUM(M16,M19)</f>
        <v>1937793</v>
      </c>
      <c r="N20" s="105">
        <f t="shared" si="41"/>
        <v>1981206</v>
      </c>
      <c r="O20" s="105">
        <f t="shared" si="41"/>
        <v>2016705</v>
      </c>
      <c r="P20" s="105">
        <f t="shared" si="41"/>
        <v>2025102</v>
      </c>
      <c r="Q20" s="105">
        <f t="shared" si="41"/>
        <v>2092844</v>
      </c>
      <c r="R20" s="105">
        <f t="shared" si="41"/>
        <v>2149286</v>
      </c>
      <c r="S20" s="105">
        <f t="shared" si="41"/>
        <v>2206128</v>
      </c>
      <c r="T20" s="105">
        <f t="shared" si="41"/>
        <v>2262970</v>
      </c>
      <c r="U20" s="105">
        <f t="shared" si="41"/>
        <v>2319812</v>
      </c>
      <c r="V20" s="105">
        <f t="shared" si="41"/>
        <v>2376654</v>
      </c>
      <c r="W20" s="105">
        <f t="shared" si="41"/>
        <v>2433496</v>
      </c>
      <c r="X20" s="105">
        <f t="shared" si="41"/>
        <v>2627896</v>
      </c>
      <c r="Y20" s="105">
        <f t="shared" si="41"/>
        <v>2795096</v>
      </c>
      <c r="Z20" s="106">
        <f t="shared" si="41"/>
        <v>2795270</v>
      </c>
      <c r="AA20" s="107">
        <f t="shared" si="41"/>
        <v>2763570</v>
      </c>
      <c r="AB20" s="22">
        <v>2089676</v>
      </c>
      <c r="AC20" s="71">
        <f t="shared" si="0"/>
        <v>-85900</v>
      </c>
    </row>
    <row r="21" spans="1:29" s="22" customFormat="1" ht="27" customHeight="1" x14ac:dyDescent="0.15">
      <c r="A21" s="267" t="s">
        <v>113</v>
      </c>
      <c r="B21" s="253" t="s">
        <v>84</v>
      </c>
      <c r="C21" s="270"/>
      <c r="D21" s="108" t="s">
        <v>0</v>
      </c>
      <c r="E21" s="194" t="s">
        <v>158</v>
      </c>
      <c r="F21" s="70">
        <f t="shared" ref="F21:L21" si="42">F11</f>
        <v>0</v>
      </c>
      <c r="G21" s="70">
        <f t="shared" si="42"/>
        <v>-75125</v>
      </c>
      <c r="H21" s="70">
        <f t="shared" si="42"/>
        <v>-131264</v>
      </c>
      <c r="I21" s="70">
        <f t="shared" si="42"/>
        <v>-62172</v>
      </c>
      <c r="J21" s="70">
        <f t="shared" si="42"/>
        <v>-46080</v>
      </c>
      <c r="K21" s="83">
        <f t="shared" si="42"/>
        <v>-823183</v>
      </c>
      <c r="L21" s="83">
        <f t="shared" si="42"/>
        <v>-273730</v>
      </c>
      <c r="M21" s="83">
        <f t="shared" ref="M21:AA21" si="43">M11</f>
        <v>25547</v>
      </c>
      <c r="N21" s="83">
        <f t="shared" si="43"/>
        <v>40113</v>
      </c>
      <c r="O21" s="83">
        <f t="shared" si="43"/>
        <v>36499</v>
      </c>
      <c r="P21" s="83">
        <f t="shared" si="43"/>
        <v>13297</v>
      </c>
      <c r="Q21" s="83">
        <f t="shared" si="43"/>
        <v>57942</v>
      </c>
      <c r="R21" s="83">
        <f t="shared" si="43"/>
        <v>56742</v>
      </c>
      <c r="S21" s="83">
        <f t="shared" si="43"/>
        <v>56842</v>
      </c>
      <c r="T21" s="83">
        <f t="shared" si="43"/>
        <v>56842</v>
      </c>
      <c r="U21" s="83">
        <f t="shared" si="43"/>
        <v>56842</v>
      </c>
      <c r="V21" s="83">
        <f t="shared" si="43"/>
        <v>56842</v>
      </c>
      <c r="W21" s="83">
        <f t="shared" si="43"/>
        <v>56842</v>
      </c>
      <c r="X21" s="83">
        <f t="shared" si="43"/>
        <v>169800</v>
      </c>
      <c r="Y21" s="83">
        <f t="shared" si="43"/>
        <v>167900</v>
      </c>
      <c r="Z21" s="21">
        <f t="shared" si="43"/>
        <v>474</v>
      </c>
      <c r="AA21" s="84">
        <f t="shared" si="43"/>
        <v>3600</v>
      </c>
      <c r="AB21" s="22">
        <v>-822683</v>
      </c>
      <c r="AC21" s="71">
        <f t="shared" si="0"/>
        <v>500</v>
      </c>
    </row>
    <row r="22" spans="1:29" s="22" customFormat="1" ht="27" customHeight="1" x14ac:dyDescent="0.15">
      <c r="A22" s="268"/>
      <c r="B22" s="255"/>
      <c r="C22" s="271"/>
      <c r="D22" s="109" t="s">
        <v>79</v>
      </c>
      <c r="E22" s="195" t="s">
        <v>159</v>
      </c>
      <c r="F22" s="72"/>
      <c r="G22" s="72">
        <f>G10</f>
        <v>45100</v>
      </c>
      <c r="H22" s="72">
        <f t="shared" ref="H22:K22" si="44">H10</f>
        <v>73600</v>
      </c>
      <c r="I22" s="72">
        <f t="shared" si="44"/>
        <v>74800</v>
      </c>
      <c r="J22" s="72">
        <f t="shared" si="44"/>
        <v>78200</v>
      </c>
      <c r="K22" s="73">
        <f t="shared" si="44"/>
        <v>82500</v>
      </c>
      <c r="L22" s="73">
        <f>L10</f>
        <v>86700</v>
      </c>
      <c r="M22" s="73">
        <f t="shared" ref="M22:AA22" si="45">M10</f>
        <v>92900</v>
      </c>
      <c r="N22" s="73">
        <f t="shared" si="45"/>
        <v>96200</v>
      </c>
      <c r="O22" s="73">
        <f t="shared" si="45"/>
        <v>95200</v>
      </c>
      <c r="P22" s="73">
        <f t="shared" si="45"/>
        <v>90300</v>
      </c>
      <c r="Q22" s="73">
        <f t="shared" si="45"/>
        <v>100100</v>
      </c>
      <c r="R22" s="73">
        <f t="shared" si="45"/>
        <v>99800</v>
      </c>
      <c r="S22" s="73">
        <f t="shared" si="45"/>
        <v>99800</v>
      </c>
      <c r="T22" s="73">
        <f t="shared" si="45"/>
        <v>99800</v>
      </c>
      <c r="U22" s="73">
        <f t="shared" si="45"/>
        <v>99800</v>
      </c>
      <c r="V22" s="73">
        <f t="shared" si="45"/>
        <v>99800</v>
      </c>
      <c r="W22" s="73">
        <f t="shared" si="45"/>
        <v>99800</v>
      </c>
      <c r="X22" s="73">
        <f t="shared" si="45"/>
        <v>124400</v>
      </c>
      <c r="Y22" s="73">
        <f t="shared" si="45"/>
        <v>123700</v>
      </c>
      <c r="Z22" s="18">
        <f t="shared" si="45"/>
        <v>123400</v>
      </c>
      <c r="AA22" s="78">
        <f t="shared" si="45"/>
        <v>88100</v>
      </c>
      <c r="AB22" s="22">
        <v>82000</v>
      </c>
      <c r="AC22" s="71">
        <f t="shared" si="0"/>
        <v>-500</v>
      </c>
    </row>
    <row r="23" spans="1:29" s="22" customFormat="1" ht="27" customHeight="1" thickBot="1" x14ac:dyDescent="0.2">
      <c r="A23" s="268"/>
      <c r="B23" s="257"/>
      <c r="C23" s="272"/>
      <c r="D23" s="110" t="s">
        <v>115</v>
      </c>
      <c r="E23" s="196" t="s">
        <v>160</v>
      </c>
      <c r="F23" s="79"/>
      <c r="G23" s="79">
        <f t="shared" ref="G23:J23" si="46">SUM(G21:G22)</f>
        <v>-30025</v>
      </c>
      <c r="H23" s="79">
        <f t="shared" si="46"/>
        <v>-57664</v>
      </c>
      <c r="I23" s="79">
        <f t="shared" si="46"/>
        <v>12628</v>
      </c>
      <c r="J23" s="79">
        <f t="shared" si="46"/>
        <v>32120</v>
      </c>
      <c r="K23" s="80">
        <f>SUM(K21:K22)+K8</f>
        <v>59317</v>
      </c>
      <c r="L23" s="80">
        <f t="shared" ref="L23" si="47">SUM(L21:L22)+L8</f>
        <v>84197</v>
      </c>
      <c r="M23" s="80">
        <f t="shared" ref="M23:AA23" si="48">SUM(M21:M22)+M8</f>
        <v>118447</v>
      </c>
      <c r="N23" s="80">
        <f t="shared" si="48"/>
        <v>136313</v>
      </c>
      <c r="O23" s="80">
        <f t="shared" si="48"/>
        <v>131699</v>
      </c>
      <c r="P23" s="80">
        <f t="shared" si="48"/>
        <v>103597</v>
      </c>
      <c r="Q23" s="80">
        <f t="shared" si="48"/>
        <v>158042</v>
      </c>
      <c r="R23" s="80">
        <f t="shared" si="48"/>
        <v>156542</v>
      </c>
      <c r="S23" s="80">
        <f t="shared" si="48"/>
        <v>156642</v>
      </c>
      <c r="T23" s="80">
        <f t="shared" si="48"/>
        <v>156642</v>
      </c>
      <c r="U23" s="80">
        <f t="shared" si="48"/>
        <v>156642</v>
      </c>
      <c r="V23" s="80">
        <f t="shared" si="48"/>
        <v>156642</v>
      </c>
      <c r="W23" s="80">
        <f t="shared" si="48"/>
        <v>156642</v>
      </c>
      <c r="X23" s="80">
        <f t="shared" si="48"/>
        <v>294200</v>
      </c>
      <c r="Y23" s="80">
        <f t="shared" si="48"/>
        <v>291600</v>
      </c>
      <c r="Z23" s="20">
        <f t="shared" si="48"/>
        <v>291700</v>
      </c>
      <c r="AA23" s="81">
        <f t="shared" si="48"/>
        <v>91700</v>
      </c>
      <c r="AB23" s="22">
        <v>-740683</v>
      </c>
      <c r="AC23" s="71">
        <f t="shared" si="0"/>
        <v>-800000</v>
      </c>
    </row>
    <row r="24" spans="1:29" s="22" customFormat="1" ht="27" customHeight="1" thickBot="1" x14ac:dyDescent="0.2">
      <c r="A24" s="269"/>
      <c r="B24" s="111" t="s">
        <v>190</v>
      </c>
      <c r="C24" s="41"/>
      <c r="D24" s="112"/>
      <c r="E24" s="201" t="s">
        <v>161</v>
      </c>
      <c r="F24" s="113"/>
      <c r="G24" s="113">
        <f>G5-G6-G7-G42-G43-G44</f>
        <v>-30025</v>
      </c>
      <c r="H24" s="113">
        <f>H5-H6-H7-H42-H43-H44</f>
        <v>-57664</v>
      </c>
      <c r="I24" s="113">
        <f t="shared" ref="I24:J24" si="49">I5-I6-I7-I42-I43-I44</f>
        <v>12628</v>
      </c>
      <c r="J24" s="113">
        <f t="shared" si="49"/>
        <v>32120</v>
      </c>
      <c r="K24" s="114">
        <f>K5-K6-K7-K42-K43-K44</f>
        <v>59317</v>
      </c>
      <c r="L24" s="114">
        <f>L5-L6-L7-L9</f>
        <v>84197</v>
      </c>
      <c r="M24" s="114">
        <f t="shared" ref="M24:AA24" si="50">M5-M6-M7-M9</f>
        <v>118447</v>
      </c>
      <c r="N24" s="114">
        <f t="shared" si="50"/>
        <v>136313</v>
      </c>
      <c r="O24" s="114">
        <f t="shared" si="50"/>
        <v>131699</v>
      </c>
      <c r="P24" s="114">
        <f t="shared" si="50"/>
        <v>103597</v>
      </c>
      <c r="Q24" s="114">
        <f t="shared" si="50"/>
        <v>158042</v>
      </c>
      <c r="R24" s="114">
        <f t="shared" si="50"/>
        <v>156542</v>
      </c>
      <c r="S24" s="114">
        <f t="shared" si="50"/>
        <v>156642</v>
      </c>
      <c r="T24" s="114">
        <f t="shared" si="50"/>
        <v>156642</v>
      </c>
      <c r="U24" s="114">
        <f t="shared" si="50"/>
        <v>156642</v>
      </c>
      <c r="V24" s="114">
        <f t="shared" si="50"/>
        <v>156642</v>
      </c>
      <c r="W24" s="114">
        <f t="shared" si="50"/>
        <v>156642</v>
      </c>
      <c r="X24" s="114">
        <f t="shared" si="50"/>
        <v>294200</v>
      </c>
      <c r="Y24" s="114">
        <f t="shared" si="50"/>
        <v>291600</v>
      </c>
      <c r="Z24" s="115">
        <f t="shared" si="50"/>
        <v>291700</v>
      </c>
      <c r="AA24" s="116">
        <f t="shared" si="50"/>
        <v>91700</v>
      </c>
      <c r="AB24" s="22">
        <v>59317</v>
      </c>
      <c r="AC24" s="71">
        <f t="shared" si="0"/>
        <v>0</v>
      </c>
    </row>
    <row r="25" spans="1:29" s="22" customFormat="1" ht="27" customHeight="1" x14ac:dyDescent="0.15">
      <c r="A25" s="276" t="s">
        <v>112</v>
      </c>
      <c r="B25" s="281" t="s">
        <v>192</v>
      </c>
      <c r="C25" s="282"/>
      <c r="D25" s="117" t="s">
        <v>82</v>
      </c>
      <c r="E25" s="192" t="s">
        <v>162</v>
      </c>
      <c r="F25" s="90"/>
      <c r="G25" s="90">
        <f t="shared" ref="G25:J25" si="51">G8</f>
        <v>0</v>
      </c>
      <c r="H25" s="90">
        <f t="shared" si="51"/>
        <v>0</v>
      </c>
      <c r="I25" s="90">
        <f t="shared" si="51"/>
        <v>0</v>
      </c>
      <c r="J25" s="90">
        <f t="shared" si="51"/>
        <v>0</v>
      </c>
      <c r="K25" s="91">
        <f>K8</f>
        <v>800000</v>
      </c>
      <c r="L25" s="91">
        <f t="shared" ref="L25" si="52">L8</f>
        <v>271227</v>
      </c>
      <c r="M25" s="91">
        <f t="shared" ref="M25:AA25" si="53">M8</f>
        <v>0</v>
      </c>
      <c r="N25" s="91">
        <f t="shared" si="53"/>
        <v>0</v>
      </c>
      <c r="O25" s="91">
        <f t="shared" si="53"/>
        <v>0</v>
      </c>
      <c r="P25" s="91">
        <f t="shared" si="53"/>
        <v>0</v>
      </c>
      <c r="Q25" s="91">
        <f t="shared" si="53"/>
        <v>0</v>
      </c>
      <c r="R25" s="91">
        <f t="shared" si="53"/>
        <v>0</v>
      </c>
      <c r="S25" s="91">
        <f t="shared" si="53"/>
        <v>0</v>
      </c>
      <c r="T25" s="91">
        <f t="shared" si="53"/>
        <v>0</v>
      </c>
      <c r="U25" s="91">
        <f t="shared" si="53"/>
        <v>0</v>
      </c>
      <c r="V25" s="91">
        <f t="shared" si="53"/>
        <v>0</v>
      </c>
      <c r="W25" s="91">
        <f t="shared" si="53"/>
        <v>0</v>
      </c>
      <c r="X25" s="91">
        <f t="shared" si="53"/>
        <v>0</v>
      </c>
      <c r="Y25" s="91">
        <f t="shared" si="53"/>
        <v>0</v>
      </c>
      <c r="Z25" s="17">
        <f t="shared" si="53"/>
        <v>167826</v>
      </c>
      <c r="AA25" s="92">
        <f t="shared" si="53"/>
        <v>0</v>
      </c>
      <c r="AB25" s="22">
        <v>800000</v>
      </c>
      <c r="AC25" s="71">
        <f t="shared" ref="AC25:AC30" si="54">AB25-K25</f>
        <v>0</v>
      </c>
    </row>
    <row r="26" spans="1:29" s="22" customFormat="1" ht="27" customHeight="1" x14ac:dyDescent="0.15">
      <c r="A26" s="268"/>
      <c r="B26" s="256"/>
      <c r="C26" s="271"/>
      <c r="D26" s="109" t="s">
        <v>91</v>
      </c>
      <c r="E26" s="195" t="s">
        <v>163</v>
      </c>
      <c r="F26" s="72"/>
      <c r="G26" s="72">
        <f t="shared" ref="G26:J26" si="55">G24</f>
        <v>-30025</v>
      </c>
      <c r="H26" s="72">
        <f t="shared" si="55"/>
        <v>-57664</v>
      </c>
      <c r="I26" s="72">
        <f t="shared" si="55"/>
        <v>12628</v>
      </c>
      <c r="J26" s="72">
        <f t="shared" si="55"/>
        <v>32120</v>
      </c>
      <c r="K26" s="73">
        <f>K24</f>
        <v>59317</v>
      </c>
      <c r="L26" s="73">
        <f t="shared" ref="L26" si="56">L24</f>
        <v>84197</v>
      </c>
      <c r="M26" s="73">
        <f t="shared" ref="M26:AA26" si="57">M24</f>
        <v>118447</v>
      </c>
      <c r="N26" s="73">
        <f t="shared" si="57"/>
        <v>136313</v>
      </c>
      <c r="O26" s="73">
        <f t="shared" si="57"/>
        <v>131699</v>
      </c>
      <c r="P26" s="73">
        <f t="shared" si="57"/>
        <v>103597</v>
      </c>
      <c r="Q26" s="73">
        <f t="shared" si="57"/>
        <v>158042</v>
      </c>
      <c r="R26" s="73">
        <f t="shared" si="57"/>
        <v>156542</v>
      </c>
      <c r="S26" s="73">
        <f t="shared" si="57"/>
        <v>156642</v>
      </c>
      <c r="T26" s="73">
        <f t="shared" si="57"/>
        <v>156642</v>
      </c>
      <c r="U26" s="73">
        <f t="shared" si="57"/>
        <v>156642</v>
      </c>
      <c r="V26" s="73">
        <f t="shared" si="57"/>
        <v>156642</v>
      </c>
      <c r="W26" s="73">
        <f t="shared" si="57"/>
        <v>156642</v>
      </c>
      <c r="X26" s="73">
        <f t="shared" si="57"/>
        <v>294200</v>
      </c>
      <c r="Y26" s="73">
        <f t="shared" si="57"/>
        <v>291600</v>
      </c>
      <c r="Z26" s="18">
        <f t="shared" si="57"/>
        <v>291700</v>
      </c>
      <c r="AA26" s="78">
        <f t="shared" si="57"/>
        <v>91700</v>
      </c>
      <c r="AB26" s="22">
        <v>59317</v>
      </c>
      <c r="AC26" s="71">
        <f t="shared" si="54"/>
        <v>0</v>
      </c>
    </row>
    <row r="27" spans="1:29" s="22" customFormat="1" ht="27" customHeight="1" x14ac:dyDescent="0.15">
      <c r="A27" s="268"/>
      <c r="B27" s="256"/>
      <c r="C27" s="271"/>
      <c r="D27" s="109" t="s">
        <v>83</v>
      </c>
      <c r="E27" s="195" t="s">
        <v>164</v>
      </c>
      <c r="F27" s="72"/>
      <c r="G27" s="72">
        <f t="shared" ref="G27:J27" si="58">ROUNDDOWN(G26*0.025,-2)</f>
        <v>-700</v>
      </c>
      <c r="H27" s="72">
        <f t="shared" si="58"/>
        <v>-1400</v>
      </c>
      <c r="I27" s="72">
        <f t="shared" si="58"/>
        <v>300</v>
      </c>
      <c r="J27" s="72">
        <f t="shared" si="58"/>
        <v>800</v>
      </c>
      <c r="K27" s="73">
        <f>ROUNDDOWN(K26*0.025,-2)</f>
        <v>1400</v>
      </c>
      <c r="L27" s="73">
        <f t="shared" ref="L27" si="59">ROUNDDOWN(L26*0.025,-2)</f>
        <v>2100</v>
      </c>
      <c r="M27" s="73">
        <f t="shared" ref="M27:AA27" si="60">ROUNDDOWN(M26*0.025,-2)</f>
        <v>2900</v>
      </c>
      <c r="N27" s="73">
        <f t="shared" si="60"/>
        <v>3400</v>
      </c>
      <c r="O27" s="73">
        <f t="shared" si="60"/>
        <v>3200</v>
      </c>
      <c r="P27" s="73">
        <f t="shared" si="60"/>
        <v>2500</v>
      </c>
      <c r="Q27" s="73">
        <f t="shared" si="60"/>
        <v>3900</v>
      </c>
      <c r="R27" s="73">
        <f t="shared" si="60"/>
        <v>3900</v>
      </c>
      <c r="S27" s="73">
        <f t="shared" si="60"/>
        <v>3900</v>
      </c>
      <c r="T27" s="73">
        <f t="shared" si="60"/>
        <v>3900</v>
      </c>
      <c r="U27" s="73">
        <f t="shared" si="60"/>
        <v>3900</v>
      </c>
      <c r="V27" s="73">
        <f t="shared" si="60"/>
        <v>3900</v>
      </c>
      <c r="W27" s="73">
        <f t="shared" si="60"/>
        <v>3900</v>
      </c>
      <c r="X27" s="73">
        <f t="shared" si="60"/>
        <v>7300</v>
      </c>
      <c r="Y27" s="73">
        <f t="shared" si="60"/>
        <v>7200</v>
      </c>
      <c r="Z27" s="18">
        <f t="shared" si="60"/>
        <v>7200</v>
      </c>
      <c r="AA27" s="78">
        <f t="shared" si="60"/>
        <v>2200</v>
      </c>
      <c r="AB27" s="22">
        <v>1400</v>
      </c>
      <c r="AC27" s="71">
        <f t="shared" si="54"/>
        <v>0</v>
      </c>
    </row>
    <row r="28" spans="1:29" s="22" customFormat="1" ht="27" customHeight="1" x14ac:dyDescent="0.15">
      <c r="A28" s="268"/>
      <c r="B28" s="256"/>
      <c r="C28" s="271"/>
      <c r="D28" s="109" t="s">
        <v>92</v>
      </c>
      <c r="E28" s="195" t="s">
        <v>165</v>
      </c>
      <c r="F28" s="72"/>
      <c r="G28" s="72">
        <f>IF(G25&gt;0,ROUNDDOWN(G27/4,-2),IF(G25=0,0))</f>
        <v>0</v>
      </c>
      <c r="H28" s="72">
        <f t="shared" ref="H28:J28" si="61">IF(H25&gt;0,ROUNDDOWN(H27/4,-2),IF(H25=0,0))</f>
        <v>0</v>
      </c>
      <c r="I28" s="72">
        <f t="shared" si="61"/>
        <v>0</v>
      </c>
      <c r="J28" s="72">
        <f t="shared" si="61"/>
        <v>0</v>
      </c>
      <c r="K28" s="73">
        <f>IF(K25&gt;0,ROUNDDOWN(K27/4,-2),IF(K25=0,0))</f>
        <v>300</v>
      </c>
      <c r="L28" s="73">
        <f>IF(L25&gt;0,ROUNDDOWN(L27/4,-2),IF(L25=0,0))</f>
        <v>500</v>
      </c>
      <c r="M28" s="73">
        <f t="shared" ref="M28:AA28" si="62">IF(M25&gt;0,ROUNDDOWN(M27/4,-2),IF(M25=0,0))</f>
        <v>0</v>
      </c>
      <c r="N28" s="73">
        <f t="shared" si="62"/>
        <v>0</v>
      </c>
      <c r="O28" s="73">
        <f t="shared" si="62"/>
        <v>0</v>
      </c>
      <c r="P28" s="73">
        <f t="shared" si="62"/>
        <v>0</v>
      </c>
      <c r="Q28" s="73">
        <f t="shared" si="62"/>
        <v>0</v>
      </c>
      <c r="R28" s="73">
        <f t="shared" si="62"/>
        <v>0</v>
      </c>
      <c r="S28" s="73">
        <f t="shared" si="62"/>
        <v>0</v>
      </c>
      <c r="T28" s="73">
        <f t="shared" si="62"/>
        <v>0</v>
      </c>
      <c r="U28" s="73">
        <f t="shared" si="62"/>
        <v>0</v>
      </c>
      <c r="V28" s="73">
        <f t="shared" si="62"/>
        <v>0</v>
      </c>
      <c r="W28" s="73">
        <f t="shared" si="62"/>
        <v>0</v>
      </c>
      <c r="X28" s="73">
        <f t="shared" si="62"/>
        <v>0</v>
      </c>
      <c r="Y28" s="73">
        <f t="shared" si="62"/>
        <v>0</v>
      </c>
      <c r="Z28" s="18">
        <f t="shared" si="62"/>
        <v>1800</v>
      </c>
      <c r="AA28" s="78">
        <f t="shared" si="62"/>
        <v>0</v>
      </c>
      <c r="AB28" s="22">
        <v>300</v>
      </c>
      <c r="AC28" s="71">
        <f t="shared" si="54"/>
        <v>0</v>
      </c>
    </row>
    <row r="29" spans="1:29" s="22" customFormat="1" ht="27" customHeight="1" thickBot="1" x14ac:dyDescent="0.2">
      <c r="A29" s="268"/>
      <c r="B29" s="238"/>
      <c r="C29" s="272"/>
      <c r="D29" s="110" t="s">
        <v>93</v>
      </c>
      <c r="E29" s="196" t="s">
        <v>166</v>
      </c>
      <c r="F29" s="79"/>
      <c r="G29" s="79">
        <f t="shared" ref="G29:J29" si="63">G25-G28</f>
        <v>0</v>
      </c>
      <c r="H29" s="79">
        <f t="shared" si="63"/>
        <v>0</v>
      </c>
      <c r="I29" s="79">
        <f t="shared" si="63"/>
        <v>0</v>
      </c>
      <c r="J29" s="79">
        <f t="shared" si="63"/>
        <v>0</v>
      </c>
      <c r="K29" s="80">
        <f>K25-K28</f>
        <v>799700</v>
      </c>
      <c r="L29" s="80">
        <f t="shared" ref="L29" si="64">L25-L28</f>
        <v>270727</v>
      </c>
      <c r="M29" s="80">
        <f t="shared" ref="M29:AA29" si="65">M25-M28</f>
        <v>0</v>
      </c>
      <c r="N29" s="80">
        <f t="shared" si="65"/>
        <v>0</v>
      </c>
      <c r="O29" s="80">
        <f t="shared" si="65"/>
        <v>0</v>
      </c>
      <c r="P29" s="80">
        <f t="shared" si="65"/>
        <v>0</v>
      </c>
      <c r="Q29" s="80">
        <f t="shared" si="65"/>
        <v>0</v>
      </c>
      <c r="R29" s="80">
        <f t="shared" si="65"/>
        <v>0</v>
      </c>
      <c r="S29" s="80">
        <f t="shared" si="65"/>
        <v>0</v>
      </c>
      <c r="T29" s="80">
        <f t="shared" si="65"/>
        <v>0</v>
      </c>
      <c r="U29" s="80">
        <f t="shared" si="65"/>
        <v>0</v>
      </c>
      <c r="V29" s="80">
        <f t="shared" si="65"/>
        <v>0</v>
      </c>
      <c r="W29" s="80">
        <f t="shared" si="65"/>
        <v>0</v>
      </c>
      <c r="X29" s="80">
        <f t="shared" si="65"/>
        <v>0</v>
      </c>
      <c r="Y29" s="80">
        <f t="shared" si="65"/>
        <v>0</v>
      </c>
      <c r="Z29" s="20">
        <f t="shared" si="65"/>
        <v>166026</v>
      </c>
      <c r="AA29" s="81">
        <f t="shared" si="65"/>
        <v>0</v>
      </c>
      <c r="AB29" s="22">
        <v>799700</v>
      </c>
      <c r="AC29" s="71">
        <f t="shared" si="54"/>
        <v>0</v>
      </c>
    </row>
    <row r="30" spans="1:29" s="22" customFormat="1" ht="27" customHeight="1" thickBot="1" x14ac:dyDescent="0.2">
      <c r="A30" s="269"/>
      <c r="B30" s="140" t="s">
        <v>191</v>
      </c>
      <c r="C30" s="118"/>
      <c r="D30" s="112"/>
      <c r="E30" s="201" t="s">
        <v>167</v>
      </c>
      <c r="F30" s="113"/>
      <c r="G30" s="113">
        <f t="shared" ref="G30:J30" si="66">G24-G28</f>
        <v>-30025</v>
      </c>
      <c r="H30" s="113">
        <f t="shared" si="66"/>
        <v>-57664</v>
      </c>
      <c r="I30" s="113">
        <f t="shared" si="66"/>
        <v>12628</v>
      </c>
      <c r="J30" s="113">
        <f t="shared" si="66"/>
        <v>32120</v>
      </c>
      <c r="K30" s="114">
        <f>K24-K28</f>
        <v>59017</v>
      </c>
      <c r="L30" s="114">
        <f t="shared" ref="L30" si="67">L24-L28</f>
        <v>83697</v>
      </c>
      <c r="M30" s="114">
        <f t="shared" ref="M30:AA30" si="68">M24-M28</f>
        <v>118447</v>
      </c>
      <c r="N30" s="114">
        <f t="shared" si="68"/>
        <v>136313</v>
      </c>
      <c r="O30" s="114">
        <f t="shared" si="68"/>
        <v>131699</v>
      </c>
      <c r="P30" s="114">
        <f t="shared" si="68"/>
        <v>103597</v>
      </c>
      <c r="Q30" s="114">
        <f t="shared" si="68"/>
        <v>158042</v>
      </c>
      <c r="R30" s="114">
        <f t="shared" si="68"/>
        <v>156542</v>
      </c>
      <c r="S30" s="114">
        <f t="shared" si="68"/>
        <v>156642</v>
      </c>
      <c r="T30" s="114">
        <f t="shared" si="68"/>
        <v>156642</v>
      </c>
      <c r="U30" s="114">
        <f t="shared" si="68"/>
        <v>156642</v>
      </c>
      <c r="V30" s="114">
        <f t="shared" si="68"/>
        <v>156642</v>
      </c>
      <c r="W30" s="114">
        <f t="shared" si="68"/>
        <v>156642</v>
      </c>
      <c r="X30" s="114">
        <f t="shared" si="68"/>
        <v>294200</v>
      </c>
      <c r="Y30" s="114">
        <f t="shared" si="68"/>
        <v>291600</v>
      </c>
      <c r="Z30" s="115">
        <f t="shared" si="68"/>
        <v>289900</v>
      </c>
      <c r="AA30" s="116">
        <f t="shared" si="68"/>
        <v>91700</v>
      </c>
      <c r="AB30" s="22">
        <v>59017</v>
      </c>
      <c r="AC30" s="71">
        <f t="shared" si="54"/>
        <v>0</v>
      </c>
    </row>
    <row r="31" spans="1:29" s="22" customFormat="1" ht="27" customHeight="1" x14ac:dyDescent="0.15">
      <c r="A31" s="276" t="s">
        <v>188</v>
      </c>
      <c r="B31" s="256" t="s">
        <v>78</v>
      </c>
      <c r="C31" s="271"/>
      <c r="D31" s="119" t="s">
        <v>86</v>
      </c>
      <c r="E31" s="202" t="s">
        <v>168</v>
      </c>
      <c r="F31" s="120"/>
      <c r="G31" s="120">
        <f>IF(G30&gt;0,ROUNDDOWN(G30,-3),IF(G30&lt;0,0))</f>
        <v>0</v>
      </c>
      <c r="H31" s="120">
        <f t="shared" ref="H31:J31" si="69">IF(H30&gt;0,ROUNDDOWN(H30,-3),IF(H30&lt;0,0))</f>
        <v>0</v>
      </c>
      <c r="I31" s="120">
        <f t="shared" si="69"/>
        <v>12000</v>
      </c>
      <c r="J31" s="120">
        <f t="shared" si="69"/>
        <v>32000</v>
      </c>
      <c r="K31" s="121">
        <f>ROUNDDOWN(K30,-3)</f>
        <v>59000</v>
      </c>
      <c r="L31" s="121">
        <f t="shared" ref="L31:AA31" si="70">ROUNDDOWN(L30,-3)</f>
        <v>83000</v>
      </c>
      <c r="M31" s="121">
        <f t="shared" si="70"/>
        <v>118000</v>
      </c>
      <c r="N31" s="121">
        <f t="shared" si="70"/>
        <v>136000</v>
      </c>
      <c r="O31" s="121">
        <f t="shared" si="70"/>
        <v>131000</v>
      </c>
      <c r="P31" s="121">
        <f t="shared" si="70"/>
        <v>103000</v>
      </c>
      <c r="Q31" s="121">
        <f t="shared" si="70"/>
        <v>158000</v>
      </c>
      <c r="R31" s="121">
        <f t="shared" si="70"/>
        <v>156000</v>
      </c>
      <c r="S31" s="121">
        <f t="shared" si="70"/>
        <v>156000</v>
      </c>
      <c r="T31" s="121">
        <f t="shared" si="70"/>
        <v>156000</v>
      </c>
      <c r="U31" s="121">
        <f t="shared" si="70"/>
        <v>156000</v>
      </c>
      <c r="V31" s="121">
        <f t="shared" si="70"/>
        <v>156000</v>
      </c>
      <c r="W31" s="121">
        <f t="shared" si="70"/>
        <v>156000</v>
      </c>
      <c r="X31" s="121">
        <f t="shared" si="70"/>
        <v>294000</v>
      </c>
      <c r="Y31" s="121">
        <f t="shared" si="70"/>
        <v>291000</v>
      </c>
      <c r="Z31" s="122">
        <f t="shared" si="70"/>
        <v>289000</v>
      </c>
      <c r="AA31" s="123">
        <f t="shared" si="70"/>
        <v>91000</v>
      </c>
      <c r="AB31" s="22">
        <v>59000</v>
      </c>
      <c r="AC31" s="71">
        <f t="shared" si="0"/>
        <v>0</v>
      </c>
    </row>
    <row r="32" spans="1:29" s="22" customFormat="1" ht="27" customHeight="1" x14ac:dyDescent="0.15">
      <c r="A32" s="268"/>
      <c r="B32" s="256"/>
      <c r="C32" s="271"/>
      <c r="D32" s="119" t="s">
        <v>87</v>
      </c>
      <c r="E32" s="202" t="s">
        <v>169</v>
      </c>
      <c r="F32" s="120"/>
      <c r="G32" s="120">
        <f t="shared" ref="G32:H32" si="71">G31*0.15</f>
        <v>0</v>
      </c>
      <c r="H32" s="120">
        <f t="shared" si="71"/>
        <v>0</v>
      </c>
      <c r="I32" s="120">
        <v>2400</v>
      </c>
      <c r="J32" s="120">
        <v>5200</v>
      </c>
      <c r="K32" s="121">
        <f t="shared" ref="K32:AA32" si="72">K31*K54</f>
        <v>8850</v>
      </c>
      <c r="L32" s="121">
        <f t="shared" si="72"/>
        <v>12450</v>
      </c>
      <c r="M32" s="121">
        <f t="shared" si="72"/>
        <v>17700</v>
      </c>
      <c r="N32" s="121">
        <f t="shared" si="72"/>
        <v>20400</v>
      </c>
      <c r="O32" s="121">
        <f t="shared" si="72"/>
        <v>19650</v>
      </c>
      <c r="P32" s="121">
        <f t="shared" si="72"/>
        <v>15450</v>
      </c>
      <c r="Q32" s="121">
        <f t="shared" si="72"/>
        <v>23700</v>
      </c>
      <c r="R32" s="121">
        <f t="shared" si="72"/>
        <v>23400</v>
      </c>
      <c r="S32" s="121">
        <f t="shared" si="72"/>
        <v>23400</v>
      </c>
      <c r="T32" s="121">
        <f t="shared" si="72"/>
        <v>23400</v>
      </c>
      <c r="U32" s="121">
        <f t="shared" si="72"/>
        <v>23400</v>
      </c>
      <c r="V32" s="121">
        <f t="shared" si="72"/>
        <v>23400</v>
      </c>
      <c r="W32" s="121">
        <f t="shared" si="72"/>
        <v>23400</v>
      </c>
      <c r="X32" s="121">
        <f t="shared" si="72"/>
        <v>44100</v>
      </c>
      <c r="Y32" s="121">
        <f t="shared" si="72"/>
        <v>43650</v>
      </c>
      <c r="Z32" s="122">
        <f t="shared" si="72"/>
        <v>43350</v>
      </c>
      <c r="AA32" s="123">
        <f t="shared" si="72"/>
        <v>13650</v>
      </c>
      <c r="AB32" s="22">
        <v>8850</v>
      </c>
      <c r="AC32" s="71">
        <f t="shared" si="0"/>
        <v>0</v>
      </c>
    </row>
    <row r="33" spans="1:29" s="22" customFormat="1" ht="27" customHeight="1" x14ac:dyDescent="0.15">
      <c r="A33" s="268"/>
      <c r="B33" s="256"/>
      <c r="C33" s="271"/>
      <c r="D33" s="153" t="s">
        <v>80</v>
      </c>
      <c r="E33" s="203" t="s">
        <v>170</v>
      </c>
      <c r="F33" s="150"/>
      <c r="G33" s="150">
        <f t="shared" ref="G33:L33" si="73">ROUNDDOWN(G32,-2)</f>
        <v>0</v>
      </c>
      <c r="H33" s="150">
        <f t="shared" si="73"/>
        <v>0</v>
      </c>
      <c r="I33" s="150">
        <f t="shared" si="73"/>
        <v>2400</v>
      </c>
      <c r="J33" s="150">
        <f t="shared" si="73"/>
        <v>5200</v>
      </c>
      <c r="K33" s="150">
        <f t="shared" si="73"/>
        <v>8800</v>
      </c>
      <c r="L33" s="150">
        <f t="shared" si="73"/>
        <v>12400</v>
      </c>
      <c r="M33" s="150">
        <f t="shared" ref="M33:AA33" si="74">ROUNDDOWN(M32,-2)</f>
        <v>17700</v>
      </c>
      <c r="N33" s="150">
        <f t="shared" si="74"/>
        <v>20400</v>
      </c>
      <c r="O33" s="150">
        <f t="shared" si="74"/>
        <v>19600</v>
      </c>
      <c r="P33" s="150">
        <f t="shared" si="74"/>
        <v>15400</v>
      </c>
      <c r="Q33" s="150">
        <f t="shared" si="74"/>
        <v>23700</v>
      </c>
      <c r="R33" s="150">
        <f t="shared" si="74"/>
        <v>23400</v>
      </c>
      <c r="S33" s="150">
        <f t="shared" si="74"/>
        <v>23400</v>
      </c>
      <c r="T33" s="150">
        <f t="shared" si="74"/>
        <v>23400</v>
      </c>
      <c r="U33" s="150">
        <f t="shared" si="74"/>
        <v>23400</v>
      </c>
      <c r="V33" s="150">
        <f t="shared" si="74"/>
        <v>23400</v>
      </c>
      <c r="W33" s="150">
        <f t="shared" si="74"/>
        <v>23400</v>
      </c>
      <c r="X33" s="150">
        <f t="shared" si="74"/>
        <v>44100</v>
      </c>
      <c r="Y33" s="150">
        <f t="shared" si="74"/>
        <v>43600</v>
      </c>
      <c r="Z33" s="170">
        <f t="shared" si="74"/>
        <v>43300</v>
      </c>
      <c r="AA33" s="171">
        <f t="shared" si="74"/>
        <v>13600</v>
      </c>
      <c r="AB33" s="22">
        <v>8800</v>
      </c>
      <c r="AC33" s="71">
        <f t="shared" si="0"/>
        <v>0</v>
      </c>
    </row>
    <row r="34" spans="1:29" s="22" customFormat="1" ht="27" customHeight="1" x14ac:dyDescent="0.15">
      <c r="A34" s="268"/>
      <c r="B34" s="256"/>
      <c r="C34" s="271"/>
      <c r="D34" s="109" t="s">
        <v>81</v>
      </c>
      <c r="E34" s="195" t="s">
        <v>171</v>
      </c>
      <c r="F34" s="72"/>
      <c r="G34" s="72">
        <f t="shared" ref="G34:L34" si="75">ROUNDDOWN(G33,-3)</f>
        <v>0</v>
      </c>
      <c r="H34" s="72">
        <f t="shared" si="75"/>
        <v>0</v>
      </c>
      <c r="I34" s="72">
        <f t="shared" si="75"/>
        <v>2000</v>
      </c>
      <c r="J34" s="72">
        <f t="shared" si="75"/>
        <v>5000</v>
      </c>
      <c r="K34" s="73">
        <f t="shared" si="75"/>
        <v>8000</v>
      </c>
      <c r="L34" s="73">
        <f t="shared" si="75"/>
        <v>12000</v>
      </c>
      <c r="M34" s="73">
        <f t="shared" ref="M34:AA34" si="76">ROUNDDOWN(M33,-3)</f>
        <v>17000</v>
      </c>
      <c r="N34" s="73">
        <f t="shared" si="76"/>
        <v>20000</v>
      </c>
      <c r="O34" s="73">
        <f t="shared" si="76"/>
        <v>19000</v>
      </c>
      <c r="P34" s="73">
        <f t="shared" si="76"/>
        <v>15000</v>
      </c>
      <c r="Q34" s="73">
        <f t="shared" si="76"/>
        <v>23000</v>
      </c>
      <c r="R34" s="73">
        <f t="shared" si="76"/>
        <v>23000</v>
      </c>
      <c r="S34" s="73">
        <f t="shared" si="76"/>
        <v>23000</v>
      </c>
      <c r="T34" s="73">
        <f t="shared" si="76"/>
        <v>23000</v>
      </c>
      <c r="U34" s="73">
        <f t="shared" si="76"/>
        <v>23000</v>
      </c>
      <c r="V34" s="73">
        <f t="shared" si="76"/>
        <v>23000</v>
      </c>
      <c r="W34" s="73">
        <f t="shared" si="76"/>
        <v>23000</v>
      </c>
      <c r="X34" s="73">
        <f t="shared" si="76"/>
        <v>44000</v>
      </c>
      <c r="Y34" s="73">
        <f t="shared" si="76"/>
        <v>43000</v>
      </c>
      <c r="Z34" s="18">
        <f t="shared" si="76"/>
        <v>43000</v>
      </c>
      <c r="AA34" s="78">
        <f t="shared" si="76"/>
        <v>13000</v>
      </c>
      <c r="AB34" s="22">
        <v>8000</v>
      </c>
      <c r="AC34" s="71">
        <f t="shared" si="0"/>
        <v>0</v>
      </c>
    </row>
    <row r="35" spans="1:29" s="22" customFormat="1" ht="27" customHeight="1" x14ac:dyDescent="0.15">
      <c r="A35" s="268"/>
      <c r="B35" s="256"/>
      <c r="C35" s="271"/>
      <c r="D35" s="109" t="s">
        <v>88</v>
      </c>
      <c r="E35" s="195" t="s">
        <v>172</v>
      </c>
      <c r="F35" s="72"/>
      <c r="G35" s="124">
        <v>4.3999999999999997E-2</v>
      </c>
      <c r="H35" s="124">
        <v>4.3999999999999997E-2</v>
      </c>
      <c r="I35" s="124">
        <v>4.3999999999999997E-2</v>
      </c>
      <c r="J35" s="124">
        <v>4.3999999999999997E-2</v>
      </c>
      <c r="K35" s="125">
        <v>0.10299999999999999</v>
      </c>
      <c r="L35" s="125">
        <f>L55</f>
        <v>0.10299999999999999</v>
      </c>
      <c r="M35" s="125">
        <f t="shared" ref="M35:AA35" si="77">M55</f>
        <v>0.10299999999999999</v>
      </c>
      <c r="N35" s="125">
        <f t="shared" si="77"/>
        <v>0.10299999999999999</v>
      </c>
      <c r="O35" s="125">
        <f t="shared" si="77"/>
        <v>0.10299999999999999</v>
      </c>
      <c r="P35" s="125">
        <f t="shared" si="77"/>
        <v>0.10299999999999999</v>
      </c>
      <c r="Q35" s="125">
        <f t="shared" si="77"/>
        <v>0.10299999999999999</v>
      </c>
      <c r="R35" s="125">
        <f t="shared" si="77"/>
        <v>0.10299999999999999</v>
      </c>
      <c r="S35" s="125">
        <f t="shared" si="77"/>
        <v>0.10299999999999999</v>
      </c>
      <c r="T35" s="125">
        <f t="shared" si="77"/>
        <v>0.10299999999999999</v>
      </c>
      <c r="U35" s="125">
        <f t="shared" si="77"/>
        <v>0.10299999999999999</v>
      </c>
      <c r="V35" s="125">
        <f t="shared" si="77"/>
        <v>0.10299999999999999</v>
      </c>
      <c r="W35" s="125">
        <f t="shared" si="77"/>
        <v>0.10299999999999999</v>
      </c>
      <c r="X35" s="125">
        <f t="shared" si="77"/>
        <v>0.10299999999999999</v>
      </c>
      <c r="Y35" s="125">
        <f t="shared" si="77"/>
        <v>0.10299999999999999</v>
      </c>
      <c r="Z35" s="126">
        <f t="shared" si="77"/>
        <v>0.10299999999999999</v>
      </c>
      <c r="AA35" s="127">
        <f t="shared" si="77"/>
        <v>0.10299999999999999</v>
      </c>
      <c r="AB35" s="22">
        <v>4.3999999999999997E-2</v>
      </c>
      <c r="AC35" s="71">
        <f t="shared" si="0"/>
        <v>-5.8999999999999997E-2</v>
      </c>
    </row>
    <row r="36" spans="1:29" s="22" customFormat="1" ht="27" customHeight="1" x14ac:dyDescent="0.15">
      <c r="A36" s="268"/>
      <c r="B36" s="256"/>
      <c r="C36" s="271"/>
      <c r="D36" s="109" t="s">
        <v>89</v>
      </c>
      <c r="E36" s="195" t="s">
        <v>173</v>
      </c>
      <c r="F36" s="72"/>
      <c r="G36" s="72">
        <f t="shared" ref="G36:L36" si="78">G34*G35</f>
        <v>0</v>
      </c>
      <c r="H36" s="72">
        <f t="shared" si="78"/>
        <v>0</v>
      </c>
      <c r="I36" s="72">
        <f t="shared" si="78"/>
        <v>88</v>
      </c>
      <c r="J36" s="72">
        <f t="shared" si="78"/>
        <v>220</v>
      </c>
      <c r="K36" s="73">
        <f t="shared" si="78"/>
        <v>824</v>
      </c>
      <c r="L36" s="73">
        <f t="shared" si="78"/>
        <v>1236</v>
      </c>
      <c r="M36" s="73">
        <f t="shared" ref="M36:AA36" si="79">M34*M35</f>
        <v>1751</v>
      </c>
      <c r="N36" s="73">
        <f t="shared" si="79"/>
        <v>2060</v>
      </c>
      <c r="O36" s="73">
        <f t="shared" si="79"/>
        <v>1957</v>
      </c>
      <c r="P36" s="73">
        <f t="shared" si="79"/>
        <v>1545</v>
      </c>
      <c r="Q36" s="73">
        <f t="shared" si="79"/>
        <v>2369</v>
      </c>
      <c r="R36" s="73">
        <f t="shared" si="79"/>
        <v>2369</v>
      </c>
      <c r="S36" s="73">
        <f t="shared" si="79"/>
        <v>2369</v>
      </c>
      <c r="T36" s="73">
        <f t="shared" si="79"/>
        <v>2369</v>
      </c>
      <c r="U36" s="73">
        <f t="shared" si="79"/>
        <v>2369</v>
      </c>
      <c r="V36" s="73">
        <f t="shared" si="79"/>
        <v>2369</v>
      </c>
      <c r="W36" s="73">
        <f t="shared" si="79"/>
        <v>2369</v>
      </c>
      <c r="X36" s="73">
        <f t="shared" si="79"/>
        <v>4532</v>
      </c>
      <c r="Y36" s="73">
        <f t="shared" si="79"/>
        <v>4429</v>
      </c>
      <c r="Z36" s="18">
        <f t="shared" si="79"/>
        <v>4429</v>
      </c>
      <c r="AA36" s="78">
        <f t="shared" si="79"/>
        <v>1339</v>
      </c>
      <c r="AB36" s="22">
        <v>352</v>
      </c>
      <c r="AC36" s="71">
        <f t="shared" si="0"/>
        <v>-472</v>
      </c>
    </row>
    <row r="37" spans="1:29" s="22" customFormat="1" ht="27" customHeight="1" x14ac:dyDescent="0.15">
      <c r="A37" s="268"/>
      <c r="B37" s="256"/>
      <c r="C37" s="271"/>
      <c r="D37" s="154" t="s">
        <v>246</v>
      </c>
      <c r="E37" s="204" t="s">
        <v>174</v>
      </c>
      <c r="F37" s="155"/>
      <c r="G37" s="155">
        <f t="shared" ref="G37:L37" si="80">ROUNDDOWN(G36,-2)</f>
        <v>0</v>
      </c>
      <c r="H37" s="155">
        <f t="shared" si="80"/>
        <v>0</v>
      </c>
      <c r="I37" s="155">
        <f t="shared" si="80"/>
        <v>0</v>
      </c>
      <c r="J37" s="155">
        <f t="shared" si="80"/>
        <v>200</v>
      </c>
      <c r="K37" s="155">
        <f t="shared" si="80"/>
        <v>800</v>
      </c>
      <c r="L37" s="155">
        <f t="shared" si="80"/>
        <v>1200</v>
      </c>
      <c r="M37" s="155">
        <f t="shared" ref="M37:AA37" si="81">ROUNDDOWN(M36,-2)</f>
        <v>1700</v>
      </c>
      <c r="N37" s="155">
        <f t="shared" si="81"/>
        <v>2000</v>
      </c>
      <c r="O37" s="155">
        <f t="shared" si="81"/>
        <v>1900</v>
      </c>
      <c r="P37" s="155">
        <f t="shared" si="81"/>
        <v>1500</v>
      </c>
      <c r="Q37" s="155">
        <f t="shared" si="81"/>
        <v>2300</v>
      </c>
      <c r="R37" s="155">
        <f t="shared" si="81"/>
        <v>2300</v>
      </c>
      <c r="S37" s="155">
        <f t="shared" si="81"/>
        <v>2300</v>
      </c>
      <c r="T37" s="155">
        <f t="shared" si="81"/>
        <v>2300</v>
      </c>
      <c r="U37" s="155">
        <f t="shared" si="81"/>
        <v>2300</v>
      </c>
      <c r="V37" s="155">
        <f t="shared" si="81"/>
        <v>2300</v>
      </c>
      <c r="W37" s="155">
        <f t="shared" si="81"/>
        <v>2300</v>
      </c>
      <c r="X37" s="155">
        <f t="shared" si="81"/>
        <v>4500</v>
      </c>
      <c r="Y37" s="155">
        <f t="shared" si="81"/>
        <v>4400</v>
      </c>
      <c r="Z37" s="172">
        <f t="shared" si="81"/>
        <v>4400</v>
      </c>
      <c r="AA37" s="173">
        <f t="shared" si="81"/>
        <v>1300</v>
      </c>
      <c r="AB37" s="22">
        <v>300</v>
      </c>
      <c r="AC37" s="71">
        <f t="shared" si="0"/>
        <v>-500</v>
      </c>
    </row>
    <row r="38" spans="1:29" s="22" customFormat="1" ht="27" customHeight="1" thickBot="1" x14ac:dyDescent="0.2">
      <c r="A38" s="268"/>
      <c r="B38" s="238"/>
      <c r="C38" s="272"/>
      <c r="D38" s="151" t="s">
        <v>75</v>
      </c>
      <c r="E38" s="205" t="s">
        <v>175</v>
      </c>
      <c r="F38" s="152"/>
      <c r="G38" s="152">
        <f t="shared" ref="G38:L38" si="82">SUM(G33,G37)</f>
        <v>0</v>
      </c>
      <c r="H38" s="152">
        <f t="shared" si="82"/>
        <v>0</v>
      </c>
      <c r="I38" s="152">
        <f t="shared" si="82"/>
        <v>2400</v>
      </c>
      <c r="J38" s="152">
        <f t="shared" si="82"/>
        <v>5400</v>
      </c>
      <c r="K38" s="152">
        <f t="shared" si="82"/>
        <v>9600</v>
      </c>
      <c r="L38" s="152">
        <f t="shared" si="82"/>
        <v>13600</v>
      </c>
      <c r="M38" s="152">
        <f t="shared" ref="M38:AA38" si="83">SUM(M33,M37)</f>
        <v>19400</v>
      </c>
      <c r="N38" s="152">
        <f t="shared" si="83"/>
        <v>22400</v>
      </c>
      <c r="O38" s="152">
        <f t="shared" si="83"/>
        <v>21500</v>
      </c>
      <c r="P38" s="152">
        <f t="shared" si="83"/>
        <v>16900</v>
      </c>
      <c r="Q38" s="152">
        <f t="shared" si="83"/>
        <v>26000</v>
      </c>
      <c r="R38" s="152">
        <f t="shared" si="83"/>
        <v>25700</v>
      </c>
      <c r="S38" s="152">
        <f t="shared" si="83"/>
        <v>25700</v>
      </c>
      <c r="T38" s="152">
        <f t="shared" si="83"/>
        <v>25700</v>
      </c>
      <c r="U38" s="152">
        <f t="shared" si="83"/>
        <v>25700</v>
      </c>
      <c r="V38" s="152">
        <f t="shared" si="83"/>
        <v>25700</v>
      </c>
      <c r="W38" s="152">
        <f t="shared" si="83"/>
        <v>25700</v>
      </c>
      <c r="X38" s="152">
        <f t="shared" si="83"/>
        <v>48600</v>
      </c>
      <c r="Y38" s="152">
        <f t="shared" si="83"/>
        <v>48000</v>
      </c>
      <c r="Z38" s="166">
        <f t="shared" si="83"/>
        <v>47700</v>
      </c>
      <c r="AA38" s="167">
        <f t="shared" si="83"/>
        <v>14900</v>
      </c>
      <c r="AB38" s="22">
        <v>9100</v>
      </c>
      <c r="AC38" s="71">
        <f t="shared" si="0"/>
        <v>-500</v>
      </c>
    </row>
    <row r="39" spans="1:29" s="22" customFormat="1" ht="27" customHeight="1" x14ac:dyDescent="0.15">
      <c r="A39" s="268"/>
      <c r="B39" s="254" t="s">
        <v>76</v>
      </c>
      <c r="C39" s="270"/>
      <c r="D39" s="147" t="s">
        <v>74</v>
      </c>
      <c r="E39" s="206" t="s">
        <v>176</v>
      </c>
      <c r="F39" s="148"/>
      <c r="G39" s="148">
        <v>14800</v>
      </c>
      <c r="H39" s="148">
        <v>22200</v>
      </c>
      <c r="I39" s="148">
        <v>22200</v>
      </c>
      <c r="J39" s="148">
        <v>22200</v>
      </c>
      <c r="K39" s="148">
        <v>22200</v>
      </c>
      <c r="L39" s="148">
        <v>22200</v>
      </c>
      <c r="M39" s="148">
        <v>22200</v>
      </c>
      <c r="N39" s="148">
        <v>22200</v>
      </c>
      <c r="O39" s="148">
        <v>22200</v>
      </c>
      <c r="P39" s="148">
        <v>22200</v>
      </c>
      <c r="Q39" s="148">
        <v>22200</v>
      </c>
      <c r="R39" s="148">
        <v>22200</v>
      </c>
      <c r="S39" s="148">
        <v>22200</v>
      </c>
      <c r="T39" s="148">
        <v>22200</v>
      </c>
      <c r="U39" s="148">
        <v>22200</v>
      </c>
      <c r="V39" s="148">
        <v>22200</v>
      </c>
      <c r="W39" s="148">
        <v>22200</v>
      </c>
      <c r="X39" s="148">
        <v>22200</v>
      </c>
      <c r="Y39" s="148">
        <v>22200</v>
      </c>
      <c r="Z39" s="174">
        <v>22200</v>
      </c>
      <c r="AA39" s="175">
        <v>22200</v>
      </c>
      <c r="AB39" s="22">
        <v>22200</v>
      </c>
      <c r="AC39" s="71">
        <f t="shared" si="0"/>
        <v>0</v>
      </c>
    </row>
    <row r="40" spans="1:29" s="22" customFormat="1" ht="27" customHeight="1" x14ac:dyDescent="0.15">
      <c r="A40" s="268"/>
      <c r="B40" s="256"/>
      <c r="C40" s="271"/>
      <c r="D40" s="149" t="s">
        <v>183</v>
      </c>
      <c r="E40" s="203" t="s">
        <v>177</v>
      </c>
      <c r="F40" s="150"/>
      <c r="G40" s="150">
        <v>1200</v>
      </c>
      <c r="H40" s="150">
        <v>1400</v>
      </c>
      <c r="I40" s="150">
        <v>0</v>
      </c>
      <c r="J40" s="150">
        <f t="shared" ref="J40" si="84">ROUNDDOWN(J34*0.032,-2)</f>
        <v>100</v>
      </c>
      <c r="K40" s="150">
        <f>ROUNDDOWN(K34*0.032,-2)</f>
        <v>200</v>
      </c>
      <c r="L40" s="150">
        <f t="shared" ref="L40:AA40" si="85">ROUNDDOWN(L34*L57,-2)</f>
        <v>100</v>
      </c>
      <c r="M40" s="150">
        <f t="shared" si="85"/>
        <v>100</v>
      </c>
      <c r="N40" s="150">
        <f t="shared" si="85"/>
        <v>200</v>
      </c>
      <c r="O40" s="150">
        <f t="shared" si="85"/>
        <v>100</v>
      </c>
      <c r="P40" s="150">
        <f t="shared" si="85"/>
        <v>100</v>
      </c>
      <c r="Q40" s="150">
        <f t="shared" si="85"/>
        <v>200</v>
      </c>
      <c r="R40" s="150">
        <f t="shared" si="85"/>
        <v>200</v>
      </c>
      <c r="S40" s="150">
        <f t="shared" si="85"/>
        <v>200</v>
      </c>
      <c r="T40" s="150">
        <f t="shared" si="85"/>
        <v>200</v>
      </c>
      <c r="U40" s="150">
        <f t="shared" si="85"/>
        <v>200</v>
      </c>
      <c r="V40" s="150">
        <f t="shared" si="85"/>
        <v>200</v>
      </c>
      <c r="W40" s="150">
        <f t="shared" si="85"/>
        <v>200</v>
      </c>
      <c r="X40" s="150">
        <f t="shared" si="85"/>
        <v>400</v>
      </c>
      <c r="Y40" s="150">
        <f t="shared" si="85"/>
        <v>400</v>
      </c>
      <c r="Z40" s="170">
        <f t="shared" si="85"/>
        <v>400</v>
      </c>
      <c r="AA40" s="171">
        <f t="shared" si="85"/>
        <v>100</v>
      </c>
      <c r="AB40" s="22">
        <v>200</v>
      </c>
      <c r="AC40" s="71">
        <f t="shared" si="0"/>
        <v>0</v>
      </c>
    </row>
    <row r="41" spans="1:29" s="22" customFormat="1" ht="27" customHeight="1" x14ac:dyDescent="0.15">
      <c r="A41" s="268"/>
      <c r="B41" s="256"/>
      <c r="C41" s="271"/>
      <c r="D41" s="142" t="s">
        <v>244</v>
      </c>
      <c r="E41" s="207" t="s">
        <v>232</v>
      </c>
      <c r="F41" s="128"/>
      <c r="G41" s="128">
        <f>SUM(G39:G40)</f>
        <v>16000</v>
      </c>
      <c r="H41" s="128">
        <f t="shared" ref="H41:L41" si="86">SUM(H39:H40)</f>
        <v>23600</v>
      </c>
      <c r="I41" s="128">
        <f t="shared" si="86"/>
        <v>22200</v>
      </c>
      <c r="J41" s="128">
        <f t="shared" si="86"/>
        <v>22300</v>
      </c>
      <c r="K41" s="128">
        <f t="shared" si="86"/>
        <v>22400</v>
      </c>
      <c r="L41" s="128">
        <f t="shared" si="86"/>
        <v>22300</v>
      </c>
      <c r="M41" s="128">
        <f t="shared" ref="M41:AA41" si="87">SUM(M39:M40)</f>
        <v>22300</v>
      </c>
      <c r="N41" s="128">
        <f t="shared" si="87"/>
        <v>22400</v>
      </c>
      <c r="O41" s="128">
        <f t="shared" si="87"/>
        <v>22300</v>
      </c>
      <c r="P41" s="128">
        <f t="shared" si="87"/>
        <v>22300</v>
      </c>
      <c r="Q41" s="128">
        <f t="shared" si="87"/>
        <v>22400</v>
      </c>
      <c r="R41" s="128">
        <f t="shared" si="87"/>
        <v>22400</v>
      </c>
      <c r="S41" s="128">
        <f t="shared" si="87"/>
        <v>22400</v>
      </c>
      <c r="T41" s="128">
        <f t="shared" si="87"/>
        <v>22400</v>
      </c>
      <c r="U41" s="128">
        <f t="shared" si="87"/>
        <v>22400</v>
      </c>
      <c r="V41" s="128">
        <f t="shared" si="87"/>
        <v>22400</v>
      </c>
      <c r="W41" s="128">
        <f t="shared" si="87"/>
        <v>22400</v>
      </c>
      <c r="X41" s="128">
        <f t="shared" si="87"/>
        <v>22600</v>
      </c>
      <c r="Y41" s="128">
        <f t="shared" si="87"/>
        <v>22600</v>
      </c>
      <c r="Z41" s="164">
        <f t="shared" si="87"/>
        <v>22600</v>
      </c>
      <c r="AA41" s="165">
        <f t="shared" si="87"/>
        <v>22300</v>
      </c>
      <c r="AC41" s="71"/>
    </row>
    <row r="42" spans="1:29" s="22" customFormat="1" ht="27" customHeight="1" x14ac:dyDescent="0.15">
      <c r="A42" s="268"/>
      <c r="B42" s="256"/>
      <c r="C42" s="271"/>
      <c r="D42" s="156" t="s">
        <v>249</v>
      </c>
      <c r="E42" s="208" t="s">
        <v>234</v>
      </c>
      <c r="F42" s="157"/>
      <c r="G42" s="157">
        <f>ROUNDDOWN(ROUNDDOWN(G$5,-3)*0.009,-2)</f>
        <v>1700</v>
      </c>
      <c r="H42" s="157">
        <f t="shared" ref="H42:J42" si="88">ROUNDDOWN(ROUNDDOWN(H$5,-3)*0.009,-2)</f>
        <v>2700</v>
      </c>
      <c r="I42" s="157">
        <f t="shared" si="88"/>
        <v>2900</v>
      </c>
      <c r="J42" s="157">
        <f t="shared" si="88"/>
        <v>2700</v>
      </c>
      <c r="K42" s="157">
        <f>ROUNDDOWN(ROUNDDOWN(K$5,-3)*0.01,-2)</f>
        <v>3000</v>
      </c>
      <c r="L42" s="157">
        <f t="shared" ref="L42:AA42" si="89">ROUNDDOWN(ROUNDDOWN(L$5,-3)*L58,-2)</f>
        <v>2200</v>
      </c>
      <c r="M42" s="157">
        <f t="shared" si="89"/>
        <v>2300</v>
      </c>
      <c r="N42" s="157">
        <f t="shared" si="89"/>
        <v>2300</v>
      </c>
      <c r="O42" s="157">
        <f t="shared" si="89"/>
        <v>2100</v>
      </c>
      <c r="P42" s="157">
        <f t="shared" si="89"/>
        <v>1800</v>
      </c>
      <c r="Q42" s="157">
        <f t="shared" si="89"/>
        <v>2200</v>
      </c>
      <c r="R42" s="157">
        <f t="shared" si="89"/>
        <v>2200</v>
      </c>
      <c r="S42" s="157">
        <f t="shared" si="89"/>
        <v>2200</v>
      </c>
      <c r="T42" s="157">
        <f t="shared" si="89"/>
        <v>2200</v>
      </c>
      <c r="U42" s="157">
        <f t="shared" si="89"/>
        <v>2200</v>
      </c>
      <c r="V42" s="157">
        <f t="shared" si="89"/>
        <v>2200</v>
      </c>
      <c r="W42" s="157">
        <f t="shared" si="89"/>
        <v>2200</v>
      </c>
      <c r="X42" s="157">
        <f t="shared" si="89"/>
        <v>2200</v>
      </c>
      <c r="Y42" s="157">
        <f t="shared" si="89"/>
        <v>2200</v>
      </c>
      <c r="Z42" s="178">
        <f t="shared" si="89"/>
        <v>2200</v>
      </c>
      <c r="AA42" s="179">
        <f t="shared" si="89"/>
        <v>700</v>
      </c>
      <c r="AB42" s="22">
        <v>3000</v>
      </c>
      <c r="AC42" s="71">
        <f t="shared" si="0"/>
        <v>0</v>
      </c>
    </row>
    <row r="43" spans="1:29" s="22" customFormat="1" ht="27" customHeight="1" x14ac:dyDescent="0.15">
      <c r="A43" s="268"/>
      <c r="B43" s="256"/>
      <c r="C43" s="271"/>
      <c r="D43" s="156" t="s">
        <v>248</v>
      </c>
      <c r="E43" s="208" t="s">
        <v>235</v>
      </c>
      <c r="F43" s="157"/>
      <c r="G43" s="157"/>
      <c r="H43" s="157"/>
      <c r="I43" s="157"/>
      <c r="J43" s="157"/>
      <c r="K43" s="188"/>
      <c r="L43" s="150">
        <f t="shared" ref="L43:AA43" si="90">ROUNDDOWN(L31*L59,-2)</f>
        <v>1500</v>
      </c>
      <c r="M43" s="188">
        <f t="shared" si="90"/>
        <v>2100</v>
      </c>
      <c r="N43" s="188">
        <f t="shared" si="90"/>
        <v>2500</v>
      </c>
      <c r="O43" s="188">
        <f t="shared" si="90"/>
        <v>2400</v>
      </c>
      <c r="P43" s="188">
        <f t="shared" si="90"/>
        <v>1900</v>
      </c>
      <c r="Q43" s="188">
        <f t="shared" si="90"/>
        <v>2900</v>
      </c>
      <c r="R43" s="188">
        <f t="shared" si="90"/>
        <v>2800</v>
      </c>
      <c r="S43" s="188">
        <f t="shared" si="90"/>
        <v>2800</v>
      </c>
      <c r="T43" s="188">
        <f t="shared" si="90"/>
        <v>2800</v>
      </c>
      <c r="U43" s="188">
        <f t="shared" si="90"/>
        <v>2800</v>
      </c>
      <c r="V43" s="188">
        <f t="shared" si="90"/>
        <v>2800</v>
      </c>
      <c r="W43" s="188">
        <f t="shared" si="90"/>
        <v>2800</v>
      </c>
      <c r="X43" s="188">
        <f t="shared" si="90"/>
        <v>5400</v>
      </c>
      <c r="Y43" s="188">
        <f t="shared" si="90"/>
        <v>5300</v>
      </c>
      <c r="Z43" s="189">
        <f t="shared" si="90"/>
        <v>5300</v>
      </c>
      <c r="AA43" s="190">
        <f t="shared" si="90"/>
        <v>1600</v>
      </c>
      <c r="AC43" s="71">
        <f t="shared" si="0"/>
        <v>0</v>
      </c>
    </row>
    <row r="44" spans="1:29" s="22" customFormat="1" ht="27" customHeight="1" x14ac:dyDescent="0.15">
      <c r="A44" s="268"/>
      <c r="B44" s="256"/>
      <c r="C44" s="271"/>
      <c r="D44" s="158" t="s">
        <v>247</v>
      </c>
      <c r="E44" s="209" t="s">
        <v>236</v>
      </c>
      <c r="F44" s="187"/>
      <c r="G44" s="187">
        <v>700</v>
      </c>
      <c r="H44" s="187">
        <v>1100</v>
      </c>
      <c r="I44" s="187">
        <v>1200</v>
      </c>
      <c r="J44" s="187">
        <v>1100</v>
      </c>
      <c r="K44" s="159">
        <f>ROUNDDOWN(K42*0.3,-2)</f>
        <v>900</v>
      </c>
      <c r="L44" s="159">
        <f t="shared" ref="L44:AA44" si="91">ROUNDDOWN(L42*L60,-2)</f>
        <v>800</v>
      </c>
      <c r="M44" s="159">
        <f t="shared" si="91"/>
        <v>900</v>
      </c>
      <c r="N44" s="159">
        <f t="shared" si="91"/>
        <v>900</v>
      </c>
      <c r="O44" s="159">
        <f t="shared" si="91"/>
        <v>800</v>
      </c>
      <c r="P44" s="159">
        <f t="shared" si="91"/>
        <v>700</v>
      </c>
      <c r="Q44" s="159">
        <f t="shared" si="91"/>
        <v>800</v>
      </c>
      <c r="R44" s="159">
        <f t="shared" si="91"/>
        <v>800</v>
      </c>
      <c r="S44" s="159">
        <f t="shared" si="91"/>
        <v>800</v>
      </c>
      <c r="T44" s="159">
        <f t="shared" si="91"/>
        <v>800</v>
      </c>
      <c r="U44" s="159">
        <f t="shared" si="91"/>
        <v>800</v>
      </c>
      <c r="V44" s="159">
        <f t="shared" si="91"/>
        <v>800</v>
      </c>
      <c r="W44" s="159">
        <f t="shared" si="91"/>
        <v>800</v>
      </c>
      <c r="X44" s="159">
        <f t="shared" si="91"/>
        <v>800</v>
      </c>
      <c r="Y44" s="159">
        <f t="shared" si="91"/>
        <v>800</v>
      </c>
      <c r="Z44" s="180">
        <f t="shared" si="91"/>
        <v>800</v>
      </c>
      <c r="AA44" s="181">
        <f t="shared" si="91"/>
        <v>200</v>
      </c>
      <c r="AB44" s="22">
        <v>900</v>
      </c>
      <c r="AC44" s="71">
        <f t="shared" si="0"/>
        <v>0</v>
      </c>
    </row>
    <row r="45" spans="1:29" s="22" customFormat="1" ht="27" customHeight="1" x14ac:dyDescent="0.15">
      <c r="A45" s="268"/>
      <c r="B45" s="256"/>
      <c r="C45" s="271"/>
      <c r="D45" s="143" t="s">
        <v>245</v>
      </c>
      <c r="E45" s="210" t="s">
        <v>237</v>
      </c>
      <c r="F45" s="144"/>
      <c r="G45" s="144">
        <f>SUM(G42:G44)</f>
        <v>2400</v>
      </c>
      <c r="H45" s="144">
        <f t="shared" ref="H45:L45" si="92">SUM(H42:H44)</f>
        <v>3800</v>
      </c>
      <c r="I45" s="144">
        <f t="shared" si="92"/>
        <v>4100</v>
      </c>
      <c r="J45" s="144">
        <f t="shared" si="92"/>
        <v>3800</v>
      </c>
      <c r="K45" s="144">
        <f t="shared" si="92"/>
        <v>3900</v>
      </c>
      <c r="L45" s="144">
        <f t="shared" si="92"/>
        <v>4500</v>
      </c>
      <c r="M45" s="144">
        <f t="shared" ref="M45:AA45" si="93">SUM(M42:M44)</f>
        <v>5300</v>
      </c>
      <c r="N45" s="144">
        <f t="shared" si="93"/>
        <v>5700</v>
      </c>
      <c r="O45" s="144">
        <f t="shared" si="93"/>
        <v>5300</v>
      </c>
      <c r="P45" s="144">
        <f t="shared" si="93"/>
        <v>4400</v>
      </c>
      <c r="Q45" s="144">
        <f t="shared" si="93"/>
        <v>5900</v>
      </c>
      <c r="R45" s="144">
        <f t="shared" si="93"/>
        <v>5800</v>
      </c>
      <c r="S45" s="144">
        <f t="shared" si="93"/>
        <v>5800</v>
      </c>
      <c r="T45" s="144">
        <f t="shared" si="93"/>
        <v>5800</v>
      </c>
      <c r="U45" s="144">
        <f t="shared" si="93"/>
        <v>5800</v>
      </c>
      <c r="V45" s="144">
        <f t="shared" si="93"/>
        <v>5800</v>
      </c>
      <c r="W45" s="144">
        <f t="shared" si="93"/>
        <v>5800</v>
      </c>
      <c r="X45" s="144">
        <f t="shared" si="93"/>
        <v>8400</v>
      </c>
      <c r="Y45" s="144">
        <f t="shared" si="93"/>
        <v>8300</v>
      </c>
      <c r="Z45" s="182">
        <f t="shared" si="93"/>
        <v>8300</v>
      </c>
      <c r="AA45" s="183">
        <f t="shared" si="93"/>
        <v>2500</v>
      </c>
      <c r="AC45" s="71"/>
    </row>
    <row r="46" spans="1:29" s="22" customFormat="1" ht="27" customHeight="1" thickBot="1" x14ac:dyDescent="0.2">
      <c r="A46" s="268"/>
      <c r="B46" s="238"/>
      <c r="C46" s="272"/>
      <c r="D46" s="162" t="s">
        <v>75</v>
      </c>
      <c r="E46" s="211" t="s">
        <v>238</v>
      </c>
      <c r="F46" s="163"/>
      <c r="G46" s="163">
        <f>G41+G45</f>
        <v>18400</v>
      </c>
      <c r="H46" s="163">
        <f t="shared" ref="H46:L46" si="94">H41+H45</f>
        <v>27400</v>
      </c>
      <c r="I46" s="163">
        <f t="shared" si="94"/>
        <v>26300</v>
      </c>
      <c r="J46" s="163">
        <f t="shared" si="94"/>
        <v>26100</v>
      </c>
      <c r="K46" s="184">
        <f t="shared" si="94"/>
        <v>26300</v>
      </c>
      <c r="L46" s="184">
        <f t="shared" si="94"/>
        <v>26800</v>
      </c>
      <c r="M46" s="184">
        <f t="shared" ref="M46:AA46" si="95">M41+M45</f>
        <v>27600</v>
      </c>
      <c r="N46" s="184">
        <f t="shared" si="95"/>
        <v>28100</v>
      </c>
      <c r="O46" s="184">
        <f t="shared" si="95"/>
        <v>27600</v>
      </c>
      <c r="P46" s="184">
        <f t="shared" si="95"/>
        <v>26700</v>
      </c>
      <c r="Q46" s="184">
        <f t="shared" si="95"/>
        <v>28300</v>
      </c>
      <c r="R46" s="184">
        <f t="shared" si="95"/>
        <v>28200</v>
      </c>
      <c r="S46" s="184">
        <f t="shared" si="95"/>
        <v>28200</v>
      </c>
      <c r="T46" s="184">
        <f t="shared" si="95"/>
        <v>28200</v>
      </c>
      <c r="U46" s="184">
        <f t="shared" si="95"/>
        <v>28200</v>
      </c>
      <c r="V46" s="184">
        <f t="shared" si="95"/>
        <v>28200</v>
      </c>
      <c r="W46" s="184">
        <f t="shared" si="95"/>
        <v>28200</v>
      </c>
      <c r="X46" s="184">
        <f t="shared" si="95"/>
        <v>31000</v>
      </c>
      <c r="Y46" s="184">
        <f t="shared" si="95"/>
        <v>30900</v>
      </c>
      <c r="Z46" s="185">
        <f t="shared" si="95"/>
        <v>30900</v>
      </c>
      <c r="AA46" s="186">
        <f t="shared" si="95"/>
        <v>24800</v>
      </c>
      <c r="AB46" s="22">
        <v>26300</v>
      </c>
      <c r="AC46" s="71">
        <f t="shared" si="0"/>
        <v>0</v>
      </c>
    </row>
    <row r="47" spans="1:29" s="22" customFormat="1" ht="27" customHeight="1" x14ac:dyDescent="0.15">
      <c r="A47" s="268"/>
      <c r="B47" s="254" t="s">
        <v>77</v>
      </c>
      <c r="C47" s="270"/>
      <c r="D47" s="147" t="s">
        <v>74</v>
      </c>
      <c r="E47" s="206" t="s">
        <v>239</v>
      </c>
      <c r="F47" s="148"/>
      <c r="G47" s="148">
        <v>29100</v>
      </c>
      <c r="H47" s="148">
        <v>50000</v>
      </c>
      <c r="I47" s="148">
        <v>50000</v>
      </c>
      <c r="J47" s="148">
        <v>50000</v>
      </c>
      <c r="K47" s="148">
        <v>50000</v>
      </c>
      <c r="L47" s="148">
        <v>50000</v>
      </c>
      <c r="M47" s="148">
        <v>50000</v>
      </c>
      <c r="N47" s="148">
        <v>50000</v>
      </c>
      <c r="O47" s="148">
        <v>50000</v>
      </c>
      <c r="P47" s="148">
        <v>50000</v>
      </c>
      <c r="Q47" s="148">
        <v>50000</v>
      </c>
      <c r="R47" s="148">
        <v>50000</v>
      </c>
      <c r="S47" s="148">
        <v>50000</v>
      </c>
      <c r="T47" s="148">
        <v>50000</v>
      </c>
      <c r="U47" s="148">
        <v>50000</v>
      </c>
      <c r="V47" s="148">
        <v>50000</v>
      </c>
      <c r="W47" s="148">
        <v>50000</v>
      </c>
      <c r="X47" s="148">
        <v>50000</v>
      </c>
      <c r="Y47" s="148">
        <v>50000</v>
      </c>
      <c r="Z47" s="174">
        <v>50000</v>
      </c>
      <c r="AA47" s="175">
        <v>50000</v>
      </c>
      <c r="AB47" s="22">
        <v>50000</v>
      </c>
      <c r="AC47" s="71">
        <f t="shared" si="0"/>
        <v>0</v>
      </c>
    </row>
    <row r="48" spans="1:29" s="22" customFormat="1" ht="27" customHeight="1" x14ac:dyDescent="0.15">
      <c r="A48" s="268"/>
      <c r="B48" s="256"/>
      <c r="C48" s="271"/>
      <c r="D48" s="141" t="s">
        <v>85</v>
      </c>
      <c r="E48" s="202" t="s">
        <v>240</v>
      </c>
      <c r="F48" s="120"/>
      <c r="G48" s="120">
        <f>G34*0.111</f>
        <v>0</v>
      </c>
      <c r="H48" s="120">
        <f t="shared" ref="H48:J48" si="96">H34*0.111</f>
        <v>0</v>
      </c>
      <c r="I48" s="120">
        <f t="shared" si="96"/>
        <v>222</v>
      </c>
      <c r="J48" s="120">
        <f t="shared" si="96"/>
        <v>555</v>
      </c>
      <c r="K48" s="121">
        <f>K34*0.074</f>
        <v>592</v>
      </c>
      <c r="L48" s="121">
        <f t="shared" ref="L48:AA48" si="97">L34*L62</f>
        <v>888</v>
      </c>
      <c r="M48" s="121">
        <f t="shared" si="97"/>
        <v>1258</v>
      </c>
      <c r="N48" s="121">
        <f t="shared" si="97"/>
        <v>1480</v>
      </c>
      <c r="O48" s="121">
        <f t="shared" si="97"/>
        <v>1406</v>
      </c>
      <c r="P48" s="121">
        <f t="shared" si="97"/>
        <v>1110</v>
      </c>
      <c r="Q48" s="121">
        <f t="shared" si="97"/>
        <v>1702</v>
      </c>
      <c r="R48" s="121">
        <f t="shared" si="97"/>
        <v>1702</v>
      </c>
      <c r="S48" s="121">
        <f t="shared" si="97"/>
        <v>1702</v>
      </c>
      <c r="T48" s="121">
        <f t="shared" si="97"/>
        <v>1702</v>
      </c>
      <c r="U48" s="121">
        <f t="shared" si="97"/>
        <v>1702</v>
      </c>
      <c r="V48" s="121">
        <f t="shared" si="97"/>
        <v>1702</v>
      </c>
      <c r="W48" s="121">
        <f t="shared" si="97"/>
        <v>1702</v>
      </c>
      <c r="X48" s="121">
        <f t="shared" si="97"/>
        <v>3256</v>
      </c>
      <c r="Y48" s="121">
        <f t="shared" si="97"/>
        <v>3182</v>
      </c>
      <c r="Z48" s="122">
        <f t="shared" si="97"/>
        <v>3182</v>
      </c>
      <c r="AA48" s="123">
        <f t="shared" si="97"/>
        <v>962</v>
      </c>
      <c r="AC48" s="71"/>
    </row>
    <row r="49" spans="1:29" s="22" customFormat="1" ht="27" customHeight="1" x14ac:dyDescent="0.15">
      <c r="A49" s="268"/>
      <c r="B49" s="256"/>
      <c r="C49" s="271"/>
      <c r="D49" s="160" t="s">
        <v>233</v>
      </c>
      <c r="E49" s="212" t="s">
        <v>241</v>
      </c>
      <c r="F49" s="161"/>
      <c r="G49" s="161">
        <f>ROUNDDOWN(G34*0.111,-2)</f>
        <v>0</v>
      </c>
      <c r="H49" s="161">
        <f t="shared" ref="H49:J49" si="98">ROUNDDOWN(H34*0.111,-2)</f>
        <v>0</v>
      </c>
      <c r="I49" s="161">
        <f t="shared" si="98"/>
        <v>200</v>
      </c>
      <c r="J49" s="161">
        <f t="shared" si="98"/>
        <v>500</v>
      </c>
      <c r="K49" s="161">
        <f>ROUNDDOWN(K34*0.074,-2)</f>
        <v>500</v>
      </c>
      <c r="L49" s="161">
        <f t="shared" ref="L49:AA49" si="99">ROUNDDOWN(L34*0.074,-2)</f>
        <v>800</v>
      </c>
      <c r="M49" s="161">
        <f t="shared" si="99"/>
        <v>1200</v>
      </c>
      <c r="N49" s="161">
        <f t="shared" si="99"/>
        <v>1400</v>
      </c>
      <c r="O49" s="161">
        <f t="shared" si="99"/>
        <v>1400</v>
      </c>
      <c r="P49" s="161">
        <f t="shared" si="99"/>
        <v>1100</v>
      </c>
      <c r="Q49" s="161">
        <f t="shared" si="99"/>
        <v>1700</v>
      </c>
      <c r="R49" s="161">
        <f t="shared" si="99"/>
        <v>1700</v>
      </c>
      <c r="S49" s="161">
        <f t="shared" si="99"/>
        <v>1700</v>
      </c>
      <c r="T49" s="161">
        <f t="shared" si="99"/>
        <v>1700</v>
      </c>
      <c r="U49" s="161">
        <f t="shared" si="99"/>
        <v>1700</v>
      </c>
      <c r="V49" s="161">
        <f t="shared" si="99"/>
        <v>1700</v>
      </c>
      <c r="W49" s="161">
        <f t="shared" si="99"/>
        <v>1700</v>
      </c>
      <c r="X49" s="161">
        <f t="shared" si="99"/>
        <v>3200</v>
      </c>
      <c r="Y49" s="161">
        <f t="shared" si="99"/>
        <v>3100</v>
      </c>
      <c r="Z49" s="176">
        <f t="shared" si="99"/>
        <v>3100</v>
      </c>
      <c r="AA49" s="177">
        <f t="shared" si="99"/>
        <v>900</v>
      </c>
      <c r="AB49" s="22">
        <v>500</v>
      </c>
      <c r="AC49" s="71">
        <f t="shared" si="0"/>
        <v>0</v>
      </c>
    </row>
    <row r="50" spans="1:29" s="22" customFormat="1" ht="27" customHeight="1" thickBot="1" x14ac:dyDescent="0.2">
      <c r="A50" s="268"/>
      <c r="B50" s="256"/>
      <c r="C50" s="271"/>
      <c r="D50" s="145" t="s">
        <v>75</v>
      </c>
      <c r="E50" s="213" t="s">
        <v>242</v>
      </c>
      <c r="F50" s="146"/>
      <c r="G50" s="146">
        <f>G47+G49</f>
        <v>29100</v>
      </c>
      <c r="H50" s="146">
        <f t="shared" ref="H50:L50" si="100">H47+H49</f>
        <v>50000</v>
      </c>
      <c r="I50" s="146">
        <f t="shared" si="100"/>
        <v>50200</v>
      </c>
      <c r="J50" s="146">
        <f t="shared" si="100"/>
        <v>50500</v>
      </c>
      <c r="K50" s="146">
        <f t="shared" si="100"/>
        <v>50500</v>
      </c>
      <c r="L50" s="146">
        <f t="shared" si="100"/>
        <v>50800</v>
      </c>
      <c r="M50" s="146">
        <f t="shared" ref="M50:AA50" si="101">M47+M49</f>
        <v>51200</v>
      </c>
      <c r="N50" s="146">
        <f t="shared" si="101"/>
        <v>51400</v>
      </c>
      <c r="O50" s="146">
        <f t="shared" si="101"/>
        <v>51400</v>
      </c>
      <c r="P50" s="146">
        <f t="shared" si="101"/>
        <v>51100</v>
      </c>
      <c r="Q50" s="146">
        <f t="shared" si="101"/>
        <v>51700</v>
      </c>
      <c r="R50" s="146">
        <f t="shared" si="101"/>
        <v>51700</v>
      </c>
      <c r="S50" s="146">
        <f t="shared" si="101"/>
        <v>51700</v>
      </c>
      <c r="T50" s="146">
        <f t="shared" si="101"/>
        <v>51700</v>
      </c>
      <c r="U50" s="146">
        <f t="shared" si="101"/>
        <v>51700</v>
      </c>
      <c r="V50" s="146">
        <f t="shared" si="101"/>
        <v>51700</v>
      </c>
      <c r="W50" s="146">
        <f t="shared" si="101"/>
        <v>51700</v>
      </c>
      <c r="X50" s="146">
        <f t="shared" si="101"/>
        <v>53200</v>
      </c>
      <c r="Y50" s="146">
        <f t="shared" si="101"/>
        <v>53100</v>
      </c>
      <c r="Z50" s="168">
        <f t="shared" si="101"/>
        <v>53100</v>
      </c>
      <c r="AA50" s="169">
        <f t="shared" si="101"/>
        <v>50900</v>
      </c>
      <c r="AB50" s="22">
        <v>50500</v>
      </c>
      <c r="AC50" s="71">
        <f t="shared" si="0"/>
        <v>0</v>
      </c>
    </row>
    <row r="51" spans="1:29" s="22" customFormat="1" ht="27" customHeight="1" thickBot="1" x14ac:dyDescent="0.2">
      <c r="A51" s="269"/>
      <c r="B51" s="283" t="s">
        <v>114</v>
      </c>
      <c r="C51" s="284"/>
      <c r="D51" s="285"/>
      <c r="E51" s="201" t="s">
        <v>243</v>
      </c>
      <c r="F51" s="113">
        <f t="shared" ref="F51:J51" si="102">SUM(F38,F46,F50)</f>
        <v>0</v>
      </c>
      <c r="G51" s="113">
        <f t="shared" si="102"/>
        <v>47500</v>
      </c>
      <c r="H51" s="113">
        <f t="shared" si="102"/>
        <v>77400</v>
      </c>
      <c r="I51" s="113">
        <f t="shared" si="102"/>
        <v>78900</v>
      </c>
      <c r="J51" s="113">
        <f t="shared" si="102"/>
        <v>82000</v>
      </c>
      <c r="K51" s="114">
        <f>SUM(K38,K46,K50)</f>
        <v>86400</v>
      </c>
      <c r="L51" s="114">
        <f t="shared" ref="L51:AA51" si="103">SUM(L38,L46,L50)</f>
        <v>91200</v>
      </c>
      <c r="M51" s="114">
        <f t="shared" si="103"/>
        <v>98200</v>
      </c>
      <c r="N51" s="114">
        <f t="shared" si="103"/>
        <v>101900</v>
      </c>
      <c r="O51" s="114">
        <f t="shared" si="103"/>
        <v>100500</v>
      </c>
      <c r="P51" s="114">
        <f t="shared" si="103"/>
        <v>94700</v>
      </c>
      <c r="Q51" s="114">
        <f t="shared" si="103"/>
        <v>106000</v>
      </c>
      <c r="R51" s="114">
        <f t="shared" si="103"/>
        <v>105600</v>
      </c>
      <c r="S51" s="114">
        <f t="shared" si="103"/>
        <v>105600</v>
      </c>
      <c r="T51" s="114">
        <f t="shared" si="103"/>
        <v>105600</v>
      </c>
      <c r="U51" s="114">
        <f t="shared" si="103"/>
        <v>105600</v>
      </c>
      <c r="V51" s="114">
        <f t="shared" si="103"/>
        <v>105600</v>
      </c>
      <c r="W51" s="114">
        <f t="shared" si="103"/>
        <v>105600</v>
      </c>
      <c r="X51" s="114">
        <f t="shared" si="103"/>
        <v>132800</v>
      </c>
      <c r="Y51" s="114">
        <f t="shared" si="103"/>
        <v>132000</v>
      </c>
      <c r="Z51" s="115">
        <f t="shared" si="103"/>
        <v>131700</v>
      </c>
      <c r="AA51" s="116">
        <f t="shared" si="103"/>
        <v>90600</v>
      </c>
      <c r="AB51" s="22">
        <v>85900</v>
      </c>
      <c r="AC51" s="71">
        <f t="shared" si="0"/>
        <v>-500</v>
      </c>
    </row>
    <row r="52" spans="1:29" s="22" customFormat="1" ht="24" customHeight="1" x14ac:dyDescent="0.15">
      <c r="A52" s="223" t="s">
        <v>259</v>
      </c>
      <c r="B52" s="129"/>
      <c r="C52" s="129"/>
      <c r="D52" s="224" t="s">
        <v>260</v>
      </c>
      <c r="E52" s="214"/>
      <c r="F52" s="222"/>
      <c r="G52" s="222"/>
      <c r="H52" s="222"/>
      <c r="I52" s="222"/>
      <c r="J52" s="222"/>
      <c r="K52" s="222"/>
      <c r="L52" s="222"/>
      <c r="M52" s="222"/>
      <c r="N52" s="222"/>
      <c r="O52" s="222"/>
      <c r="P52" s="222"/>
      <c r="Q52" s="222"/>
      <c r="R52" s="222"/>
      <c r="S52" s="222"/>
      <c r="T52" s="222"/>
      <c r="U52" s="222"/>
      <c r="V52" s="222"/>
      <c r="W52" s="222"/>
      <c r="X52" s="222"/>
      <c r="Y52" s="222"/>
      <c r="Z52" s="222"/>
      <c r="AA52" s="222"/>
      <c r="AC52" s="71"/>
    </row>
    <row r="53" spans="1:29" s="22" customFormat="1" ht="24" customHeight="1" thickBot="1" x14ac:dyDescent="0.2">
      <c r="A53" s="223"/>
      <c r="B53" s="129"/>
      <c r="C53" s="129"/>
      <c r="D53" s="224" t="s">
        <v>261</v>
      </c>
      <c r="E53" s="214"/>
      <c r="F53" s="222"/>
      <c r="G53" s="222"/>
      <c r="H53" s="222"/>
      <c r="I53" s="222"/>
      <c r="J53" s="222"/>
      <c r="K53" s="222"/>
      <c r="L53" s="222"/>
      <c r="M53" s="222"/>
      <c r="N53" s="222"/>
      <c r="O53" s="222"/>
      <c r="P53" s="222"/>
      <c r="Q53" s="222"/>
      <c r="R53" s="222"/>
      <c r="S53" s="222"/>
      <c r="T53" s="222"/>
      <c r="U53" s="222"/>
      <c r="V53" s="222"/>
      <c r="W53" s="222"/>
      <c r="X53" s="222"/>
      <c r="Y53" s="222"/>
      <c r="Z53" s="222"/>
      <c r="AA53" s="222"/>
      <c r="AC53" s="71"/>
    </row>
    <row r="54" spans="1:29" s="22" customFormat="1" ht="27" customHeight="1" x14ac:dyDescent="0.15">
      <c r="A54" s="239" t="s">
        <v>254</v>
      </c>
      <c r="B54" s="240"/>
      <c r="C54" s="240"/>
      <c r="D54" s="245" t="s">
        <v>253</v>
      </c>
      <c r="E54" s="246"/>
      <c r="F54" s="215">
        <v>0.15</v>
      </c>
      <c r="G54" s="216">
        <v>0.15</v>
      </c>
      <c r="H54" s="216">
        <v>0.15</v>
      </c>
      <c r="I54" s="216">
        <v>0.15</v>
      </c>
      <c r="J54" s="216">
        <v>0.15</v>
      </c>
      <c r="K54" s="231">
        <v>0.15</v>
      </c>
      <c r="L54" s="231">
        <v>0.15</v>
      </c>
      <c r="M54" s="231">
        <v>0.15</v>
      </c>
      <c r="N54" s="231">
        <v>0.15</v>
      </c>
      <c r="O54" s="231">
        <v>0.15</v>
      </c>
      <c r="P54" s="231">
        <v>0.15</v>
      </c>
      <c r="Q54" s="231">
        <v>0.15</v>
      </c>
      <c r="R54" s="231">
        <v>0.15</v>
      </c>
      <c r="S54" s="231">
        <v>0.15</v>
      </c>
      <c r="T54" s="231">
        <v>0.15</v>
      </c>
      <c r="U54" s="231">
        <v>0.15</v>
      </c>
      <c r="V54" s="231">
        <v>0.15</v>
      </c>
      <c r="W54" s="231">
        <v>0.15</v>
      </c>
      <c r="X54" s="231">
        <v>0.15</v>
      </c>
      <c r="Y54" s="231">
        <v>0.15</v>
      </c>
      <c r="Z54" s="231">
        <v>0.15</v>
      </c>
      <c r="AA54" s="231">
        <v>0.15</v>
      </c>
      <c r="AC54" s="71"/>
    </row>
    <row r="55" spans="1:29" s="22" customFormat="1" ht="27" customHeight="1" x14ac:dyDescent="0.15">
      <c r="A55" s="241"/>
      <c r="B55" s="242"/>
      <c r="C55" s="242"/>
      <c r="D55" s="247" t="s">
        <v>123</v>
      </c>
      <c r="E55" s="248"/>
      <c r="F55" s="217">
        <v>4.2999999999999997E-2</v>
      </c>
      <c r="G55" s="218">
        <v>4.2999999999999997E-2</v>
      </c>
      <c r="H55" s="218">
        <v>4.2999999999999997E-2</v>
      </c>
      <c r="I55" s="218">
        <v>4.2999999999999997E-2</v>
      </c>
      <c r="J55" s="218">
        <v>4.2999999999999997E-2</v>
      </c>
      <c r="K55" s="232">
        <v>0.10299999999999999</v>
      </c>
      <c r="L55" s="232">
        <v>0.10299999999999999</v>
      </c>
      <c r="M55" s="232">
        <v>0.10299999999999999</v>
      </c>
      <c r="N55" s="232">
        <v>0.10299999999999999</v>
      </c>
      <c r="O55" s="232">
        <v>0.10299999999999999</v>
      </c>
      <c r="P55" s="232">
        <v>0.10299999999999999</v>
      </c>
      <c r="Q55" s="232">
        <v>0.10299999999999999</v>
      </c>
      <c r="R55" s="232">
        <v>0.10299999999999999</v>
      </c>
      <c r="S55" s="232">
        <v>0.10299999999999999</v>
      </c>
      <c r="T55" s="232">
        <v>0.10299999999999999</v>
      </c>
      <c r="U55" s="232">
        <v>0.10299999999999999</v>
      </c>
      <c r="V55" s="232">
        <v>0.10299999999999999</v>
      </c>
      <c r="W55" s="232">
        <v>0.10299999999999999</v>
      </c>
      <c r="X55" s="232">
        <v>0.10299999999999999</v>
      </c>
      <c r="Y55" s="232">
        <v>0.10299999999999999</v>
      </c>
      <c r="Z55" s="232">
        <v>0.10299999999999999</v>
      </c>
      <c r="AA55" s="232">
        <v>0.10299999999999999</v>
      </c>
      <c r="AC55" s="71"/>
    </row>
    <row r="56" spans="1:29" s="22" customFormat="1" ht="27" customHeight="1" x14ac:dyDescent="0.15">
      <c r="A56" s="241" t="s">
        <v>255</v>
      </c>
      <c r="B56" s="242"/>
      <c r="C56" s="242"/>
      <c r="D56" s="247" t="s">
        <v>74</v>
      </c>
      <c r="E56" s="248"/>
      <c r="F56" s="219">
        <v>22200</v>
      </c>
      <c r="G56" s="219">
        <v>22200</v>
      </c>
      <c r="H56" s="219">
        <v>22200</v>
      </c>
      <c r="I56" s="219">
        <v>22200</v>
      </c>
      <c r="J56" s="219">
        <v>22200</v>
      </c>
      <c r="K56" s="233">
        <v>22200</v>
      </c>
      <c r="L56" s="233">
        <v>22200</v>
      </c>
      <c r="M56" s="233">
        <v>22200</v>
      </c>
      <c r="N56" s="233">
        <v>22200</v>
      </c>
      <c r="O56" s="233">
        <v>22200</v>
      </c>
      <c r="P56" s="233">
        <v>22200</v>
      </c>
      <c r="Q56" s="233">
        <v>22200</v>
      </c>
      <c r="R56" s="233">
        <v>22200</v>
      </c>
      <c r="S56" s="233">
        <v>22200</v>
      </c>
      <c r="T56" s="233">
        <v>22200</v>
      </c>
      <c r="U56" s="233">
        <v>22200</v>
      </c>
      <c r="V56" s="233">
        <v>22200</v>
      </c>
      <c r="W56" s="233">
        <v>22200</v>
      </c>
      <c r="X56" s="233">
        <v>22200</v>
      </c>
      <c r="Y56" s="233">
        <v>22200</v>
      </c>
      <c r="Z56" s="233">
        <v>22200</v>
      </c>
      <c r="AA56" s="233">
        <v>22200</v>
      </c>
      <c r="AC56" s="71"/>
    </row>
    <row r="57" spans="1:29" s="22" customFormat="1" ht="27" customHeight="1" x14ac:dyDescent="0.15">
      <c r="A57" s="241"/>
      <c r="B57" s="242"/>
      <c r="C57" s="242"/>
      <c r="D57" s="247" t="s">
        <v>124</v>
      </c>
      <c r="E57" s="248"/>
      <c r="F57" s="217">
        <v>3.2000000000000001E-2</v>
      </c>
      <c r="G57" s="217">
        <v>3.2000000000000001E-2</v>
      </c>
      <c r="H57" s="217">
        <v>3.2000000000000001E-2</v>
      </c>
      <c r="I57" s="217">
        <v>3.2000000000000001E-2</v>
      </c>
      <c r="J57" s="218">
        <v>3.2000000000000001E-2</v>
      </c>
      <c r="K57" s="232">
        <v>0.01</v>
      </c>
      <c r="L57" s="232">
        <v>0.01</v>
      </c>
      <c r="M57" s="232">
        <v>0.01</v>
      </c>
      <c r="N57" s="232">
        <v>0.01</v>
      </c>
      <c r="O57" s="232">
        <v>0.01</v>
      </c>
      <c r="P57" s="232">
        <v>0.01</v>
      </c>
      <c r="Q57" s="232">
        <v>0.01</v>
      </c>
      <c r="R57" s="232">
        <v>0.01</v>
      </c>
      <c r="S57" s="232">
        <v>0.01</v>
      </c>
      <c r="T57" s="232">
        <v>0.01</v>
      </c>
      <c r="U57" s="232">
        <v>0.01</v>
      </c>
      <c r="V57" s="232">
        <v>0.01</v>
      </c>
      <c r="W57" s="232">
        <v>0.01</v>
      </c>
      <c r="X57" s="232">
        <v>0.01</v>
      </c>
      <c r="Y57" s="232">
        <v>0.01</v>
      </c>
      <c r="Z57" s="232">
        <v>0.01</v>
      </c>
      <c r="AA57" s="232">
        <v>0.01</v>
      </c>
      <c r="AB57" s="220"/>
      <c r="AC57" s="220"/>
    </row>
    <row r="58" spans="1:29" s="22" customFormat="1" ht="27" customHeight="1" x14ac:dyDescent="0.15">
      <c r="A58" s="241"/>
      <c r="B58" s="242"/>
      <c r="C58" s="242"/>
      <c r="D58" s="247" t="s">
        <v>257</v>
      </c>
      <c r="E58" s="248"/>
      <c r="F58" s="221">
        <v>8.9999999999999993E-3</v>
      </c>
      <c r="G58" s="221">
        <v>8.9999999999999993E-3</v>
      </c>
      <c r="H58" s="221">
        <v>8.9999999999999993E-3</v>
      </c>
      <c r="I58" s="221">
        <v>8.9999999999999993E-3</v>
      </c>
      <c r="J58" s="221">
        <v>8.9999999999999993E-3</v>
      </c>
      <c r="K58" s="234">
        <v>0.01</v>
      </c>
      <c r="L58" s="234">
        <v>7.4999999999999997E-3</v>
      </c>
      <c r="M58" s="234">
        <v>7.4999999999999997E-3</v>
      </c>
      <c r="N58" s="234">
        <v>7.4999999999999997E-3</v>
      </c>
      <c r="O58" s="234">
        <v>7.4999999999999997E-3</v>
      </c>
      <c r="P58" s="234">
        <v>7.4999999999999997E-3</v>
      </c>
      <c r="Q58" s="234">
        <v>7.4999999999999997E-3</v>
      </c>
      <c r="R58" s="234">
        <v>7.4999999999999997E-3</v>
      </c>
      <c r="S58" s="234">
        <v>7.4999999999999997E-3</v>
      </c>
      <c r="T58" s="234">
        <v>7.4999999999999997E-3</v>
      </c>
      <c r="U58" s="234">
        <v>7.4999999999999997E-3</v>
      </c>
      <c r="V58" s="234">
        <v>7.4999999999999997E-3</v>
      </c>
      <c r="W58" s="234">
        <v>7.4999999999999997E-3</v>
      </c>
      <c r="X58" s="234">
        <v>7.4999999999999997E-3</v>
      </c>
      <c r="Y58" s="234">
        <v>7.4999999999999997E-3</v>
      </c>
      <c r="Z58" s="234">
        <v>7.4999999999999997E-3</v>
      </c>
      <c r="AA58" s="234">
        <v>7.4999999999999997E-3</v>
      </c>
      <c r="AC58" s="71"/>
    </row>
    <row r="59" spans="1:29" s="22" customFormat="1" ht="27" customHeight="1" x14ac:dyDescent="0.15">
      <c r="A59" s="241"/>
      <c r="B59" s="242"/>
      <c r="C59" s="242"/>
      <c r="D59" s="247" t="s">
        <v>258</v>
      </c>
      <c r="E59" s="248"/>
      <c r="F59" s="221">
        <v>0</v>
      </c>
      <c r="G59" s="221">
        <v>0</v>
      </c>
      <c r="H59" s="221">
        <v>0</v>
      </c>
      <c r="I59" s="221">
        <v>0</v>
      </c>
      <c r="J59" s="221">
        <v>0</v>
      </c>
      <c r="K59" s="235">
        <v>0</v>
      </c>
      <c r="L59" s="234">
        <v>1.8499999999999999E-2</v>
      </c>
      <c r="M59" s="234">
        <v>1.8499999999999999E-2</v>
      </c>
      <c r="N59" s="234">
        <v>1.8499999999999999E-2</v>
      </c>
      <c r="O59" s="234">
        <v>1.8499999999999999E-2</v>
      </c>
      <c r="P59" s="234">
        <v>1.8499999999999999E-2</v>
      </c>
      <c r="Q59" s="234">
        <v>1.8499999999999999E-2</v>
      </c>
      <c r="R59" s="234">
        <v>1.8499999999999999E-2</v>
      </c>
      <c r="S59" s="234">
        <v>1.8499999999999999E-2</v>
      </c>
      <c r="T59" s="234">
        <v>1.8499999999999999E-2</v>
      </c>
      <c r="U59" s="234">
        <v>1.8499999999999999E-2</v>
      </c>
      <c r="V59" s="234">
        <v>1.8499999999999999E-2</v>
      </c>
      <c r="W59" s="234">
        <v>1.8499999999999999E-2</v>
      </c>
      <c r="X59" s="234">
        <v>1.8499999999999999E-2</v>
      </c>
      <c r="Y59" s="234">
        <v>1.8499999999999999E-2</v>
      </c>
      <c r="Z59" s="234">
        <v>1.8499999999999999E-2</v>
      </c>
      <c r="AA59" s="234">
        <v>1.8499999999999999E-2</v>
      </c>
      <c r="AC59" s="71"/>
    </row>
    <row r="60" spans="1:29" s="22" customFormat="1" ht="27" customHeight="1" x14ac:dyDescent="0.15">
      <c r="A60" s="241"/>
      <c r="B60" s="242"/>
      <c r="C60" s="242"/>
      <c r="D60" s="247" t="s">
        <v>127</v>
      </c>
      <c r="E60" s="248"/>
      <c r="F60" s="217">
        <v>0</v>
      </c>
      <c r="G60" s="217">
        <v>0</v>
      </c>
      <c r="H60" s="217">
        <v>0</v>
      </c>
      <c r="I60" s="217">
        <v>0</v>
      </c>
      <c r="J60" s="217">
        <v>0</v>
      </c>
      <c r="K60" s="232">
        <v>0.4</v>
      </c>
      <c r="L60" s="232">
        <v>0.4</v>
      </c>
      <c r="M60" s="232">
        <v>0.4</v>
      </c>
      <c r="N60" s="232">
        <v>0.4</v>
      </c>
      <c r="O60" s="232">
        <v>0.4</v>
      </c>
      <c r="P60" s="232">
        <v>0.4</v>
      </c>
      <c r="Q60" s="232">
        <v>0.4</v>
      </c>
      <c r="R60" s="232">
        <v>0.4</v>
      </c>
      <c r="S60" s="232">
        <v>0.4</v>
      </c>
      <c r="T60" s="232">
        <v>0.4</v>
      </c>
      <c r="U60" s="232">
        <v>0.4</v>
      </c>
      <c r="V60" s="232">
        <v>0.4</v>
      </c>
      <c r="W60" s="232">
        <v>0.4</v>
      </c>
      <c r="X60" s="232">
        <v>0.4</v>
      </c>
      <c r="Y60" s="232">
        <v>0.4</v>
      </c>
      <c r="Z60" s="232">
        <v>0.4</v>
      </c>
      <c r="AA60" s="232">
        <v>0.4</v>
      </c>
      <c r="AC60" s="71"/>
    </row>
    <row r="61" spans="1:29" s="22" customFormat="1" ht="27" customHeight="1" x14ac:dyDescent="0.15">
      <c r="A61" s="241" t="s">
        <v>256</v>
      </c>
      <c r="B61" s="242"/>
      <c r="C61" s="242"/>
      <c r="D61" s="247" t="s">
        <v>74</v>
      </c>
      <c r="E61" s="248"/>
      <c r="F61" s="219">
        <v>50000</v>
      </c>
      <c r="G61" s="219">
        <v>50000</v>
      </c>
      <c r="H61" s="219">
        <v>50000</v>
      </c>
      <c r="I61" s="219">
        <v>50000</v>
      </c>
      <c r="J61" s="219">
        <v>50000</v>
      </c>
      <c r="K61" s="233">
        <v>50000</v>
      </c>
      <c r="L61" s="233">
        <v>50000</v>
      </c>
      <c r="M61" s="233">
        <v>50000</v>
      </c>
      <c r="N61" s="233">
        <v>50000</v>
      </c>
      <c r="O61" s="233">
        <v>50000</v>
      </c>
      <c r="P61" s="233">
        <v>50000</v>
      </c>
      <c r="Q61" s="233">
        <v>50000</v>
      </c>
      <c r="R61" s="233">
        <v>50000</v>
      </c>
      <c r="S61" s="233">
        <v>50000</v>
      </c>
      <c r="T61" s="233">
        <v>50000</v>
      </c>
      <c r="U61" s="233">
        <v>50000</v>
      </c>
      <c r="V61" s="233">
        <v>50000</v>
      </c>
      <c r="W61" s="233">
        <v>50000</v>
      </c>
      <c r="X61" s="233">
        <v>50000</v>
      </c>
      <c r="Y61" s="233">
        <v>50000</v>
      </c>
      <c r="Z61" s="233">
        <v>50000</v>
      </c>
      <c r="AA61" s="233">
        <v>50000</v>
      </c>
      <c r="AC61" s="71"/>
    </row>
    <row r="62" spans="1:29" s="22" customFormat="1" ht="27" customHeight="1" thickBot="1" x14ac:dyDescent="0.2">
      <c r="A62" s="243"/>
      <c r="B62" s="244"/>
      <c r="C62" s="244"/>
      <c r="D62" s="249" t="s">
        <v>126</v>
      </c>
      <c r="E62" s="250"/>
      <c r="F62" s="217">
        <v>0.111</v>
      </c>
      <c r="G62" s="217">
        <v>0.111</v>
      </c>
      <c r="H62" s="217">
        <v>0.111</v>
      </c>
      <c r="I62" s="217">
        <v>0.111</v>
      </c>
      <c r="J62" s="217">
        <v>0.111</v>
      </c>
      <c r="K62" s="232">
        <v>7.3999999999999996E-2</v>
      </c>
      <c r="L62" s="232">
        <v>7.3999999999999996E-2</v>
      </c>
      <c r="M62" s="232">
        <v>7.3999999999999996E-2</v>
      </c>
      <c r="N62" s="232">
        <v>7.3999999999999996E-2</v>
      </c>
      <c r="O62" s="232">
        <v>7.3999999999999996E-2</v>
      </c>
      <c r="P62" s="232">
        <v>7.3999999999999996E-2</v>
      </c>
      <c r="Q62" s="232">
        <v>7.3999999999999996E-2</v>
      </c>
      <c r="R62" s="232">
        <v>7.3999999999999996E-2</v>
      </c>
      <c r="S62" s="232">
        <v>7.3999999999999996E-2</v>
      </c>
      <c r="T62" s="232">
        <v>7.3999999999999996E-2</v>
      </c>
      <c r="U62" s="232">
        <v>7.3999999999999996E-2</v>
      </c>
      <c r="V62" s="232">
        <v>7.3999999999999996E-2</v>
      </c>
      <c r="W62" s="232">
        <v>7.3999999999999996E-2</v>
      </c>
      <c r="X62" s="232">
        <v>7.3999999999999996E-2</v>
      </c>
      <c r="Y62" s="232">
        <v>7.3999999999999996E-2</v>
      </c>
      <c r="Z62" s="232">
        <v>7.3999999999999996E-2</v>
      </c>
      <c r="AA62" s="232">
        <v>7.3999999999999996E-2</v>
      </c>
      <c r="AC62" s="71"/>
    </row>
    <row r="63" spans="1:29" s="22" customFormat="1" ht="27" customHeight="1" x14ac:dyDescent="0.15">
      <c r="A63" s="22" t="s">
        <v>184</v>
      </c>
      <c r="B63" s="129"/>
      <c r="C63" s="129"/>
      <c r="D63" s="130"/>
      <c r="E63" s="129"/>
      <c r="F63" s="131"/>
      <c r="G63" s="131"/>
      <c r="H63" s="131"/>
      <c r="I63" s="131"/>
      <c r="J63" s="131"/>
      <c r="K63" s="132"/>
      <c r="L63" s="132"/>
      <c r="M63" s="132"/>
      <c r="N63" s="131"/>
      <c r="O63" s="131"/>
      <c r="P63" s="131"/>
      <c r="Q63" s="131"/>
      <c r="R63" s="131"/>
      <c r="S63" s="131"/>
      <c r="T63" s="131"/>
      <c r="U63" s="131"/>
      <c r="V63" s="131"/>
      <c r="W63" s="131"/>
      <c r="X63" s="131"/>
      <c r="Y63" s="131"/>
      <c r="Z63" s="131"/>
    </row>
    <row r="64" spans="1:29" s="22" customFormat="1" ht="27" customHeight="1" x14ac:dyDescent="0.15">
      <c r="A64" s="22" t="s">
        <v>116</v>
      </c>
      <c r="B64" s="129"/>
      <c r="C64" s="129"/>
      <c r="D64" s="130"/>
      <c r="E64" s="129"/>
      <c r="F64" s="131"/>
      <c r="G64" s="131"/>
      <c r="H64" s="131"/>
      <c r="I64" s="131"/>
      <c r="J64" s="131"/>
      <c r="K64" s="132"/>
      <c r="L64" s="132"/>
      <c r="M64" s="132"/>
      <c r="N64" s="131"/>
      <c r="O64" s="131"/>
      <c r="P64" s="131"/>
      <c r="Q64" s="131"/>
      <c r="R64" s="131"/>
      <c r="S64" s="131"/>
      <c r="T64" s="131"/>
      <c r="U64" s="131"/>
      <c r="V64" s="131"/>
      <c r="W64" s="131"/>
      <c r="X64" s="131"/>
      <c r="Y64" s="131"/>
      <c r="Z64" s="131"/>
    </row>
    <row r="65" spans="1:26" s="22" customFormat="1" ht="27" customHeight="1" x14ac:dyDescent="0.15">
      <c r="A65" s="22" t="s">
        <v>117</v>
      </c>
      <c r="B65" s="129"/>
      <c r="C65" s="129"/>
      <c r="D65" s="130"/>
      <c r="E65" s="129"/>
      <c r="F65" s="131"/>
      <c r="G65" s="131"/>
      <c r="H65" s="131"/>
      <c r="I65" s="131"/>
      <c r="J65" s="131"/>
      <c r="K65" s="132"/>
      <c r="L65" s="132"/>
      <c r="M65" s="132"/>
      <c r="N65" s="131"/>
      <c r="O65" s="131"/>
      <c r="P65" s="131"/>
      <c r="Q65" s="131"/>
      <c r="R65" s="131"/>
      <c r="S65" s="131"/>
      <c r="T65" s="131"/>
      <c r="U65" s="131"/>
      <c r="V65" s="131"/>
      <c r="W65" s="131"/>
      <c r="X65" s="131"/>
      <c r="Y65" s="131"/>
      <c r="Z65" s="131"/>
    </row>
    <row r="66" spans="1:26" s="22" customFormat="1" ht="18.75" customHeight="1" x14ac:dyDescent="0.15">
      <c r="D66" s="132"/>
      <c r="E66" s="132"/>
      <c r="F66" s="132"/>
      <c r="G66" s="131"/>
      <c r="H66" s="131"/>
      <c r="I66" s="131"/>
      <c r="J66" s="131"/>
      <c r="K66" s="131"/>
    </row>
    <row r="67" spans="1:26" s="22" customFormat="1" ht="18.75" customHeight="1" x14ac:dyDescent="0.15">
      <c r="D67" s="49"/>
      <c r="E67" s="50" t="s">
        <v>187</v>
      </c>
      <c r="F67" s="50"/>
      <c r="G67" s="51"/>
      <c r="H67" s="36"/>
      <c r="I67" s="36"/>
      <c r="J67" s="36"/>
      <c r="K67" s="36"/>
    </row>
    <row r="68" spans="1:26" s="22" customFormat="1" ht="18.75" customHeight="1" x14ac:dyDescent="0.15">
      <c r="D68" s="49"/>
      <c r="E68" s="133"/>
      <c r="F68" s="134"/>
      <c r="G68" s="134" t="s">
        <v>2</v>
      </c>
      <c r="H68" s="134" t="s">
        <v>3</v>
      </c>
      <c r="I68" s="134" t="s">
        <v>4</v>
      </c>
      <c r="J68" s="134" t="s">
        <v>5</v>
      </c>
      <c r="K68" s="36"/>
    </row>
    <row r="69" spans="1:26" s="22" customFormat="1" ht="18.75" customHeight="1" x14ac:dyDescent="0.15">
      <c r="D69" s="49"/>
      <c r="E69" s="133" t="s">
        <v>78</v>
      </c>
      <c r="F69" s="134" t="s">
        <v>122</v>
      </c>
      <c r="G69" s="134"/>
      <c r="H69" s="134"/>
      <c r="I69" s="134">
        <v>2400</v>
      </c>
      <c r="J69" s="134">
        <v>5200</v>
      </c>
      <c r="K69" s="36"/>
    </row>
    <row r="70" spans="1:26" s="22" customFormat="1" ht="18.75" customHeight="1" x14ac:dyDescent="0.15">
      <c r="D70" s="49"/>
      <c r="E70" s="133"/>
      <c r="F70" s="134" t="s">
        <v>123</v>
      </c>
      <c r="G70" s="134"/>
      <c r="H70" s="134"/>
      <c r="I70" s="134"/>
      <c r="J70" s="134">
        <v>200</v>
      </c>
      <c r="K70" s="36"/>
    </row>
    <row r="71" spans="1:26" s="22" customFormat="1" ht="18.75" customHeight="1" x14ac:dyDescent="0.15">
      <c r="D71" s="49"/>
      <c r="E71" s="135" t="s">
        <v>180</v>
      </c>
      <c r="F71" s="135" t="s">
        <v>74</v>
      </c>
      <c r="G71" s="135">
        <v>14800</v>
      </c>
      <c r="H71" s="135">
        <v>22200</v>
      </c>
      <c r="I71" s="135">
        <v>22200</v>
      </c>
      <c r="J71" s="135">
        <v>22200</v>
      </c>
      <c r="K71" s="36"/>
    </row>
    <row r="72" spans="1:26" s="22" customFormat="1" ht="18.75" customHeight="1" x14ac:dyDescent="0.15">
      <c r="D72" s="49"/>
      <c r="E72" s="135"/>
      <c r="F72" s="135" t="s">
        <v>124</v>
      </c>
      <c r="G72" s="135">
        <v>0</v>
      </c>
      <c r="H72" s="135">
        <v>0</v>
      </c>
      <c r="I72" s="135">
        <v>0</v>
      </c>
      <c r="J72" s="135">
        <v>100</v>
      </c>
      <c r="K72" s="36"/>
    </row>
    <row r="73" spans="1:26" s="22" customFormat="1" ht="18.75" customHeight="1" x14ac:dyDescent="0.15">
      <c r="D73" s="49"/>
      <c r="E73" s="135"/>
      <c r="F73" s="135" t="s">
        <v>181</v>
      </c>
      <c r="G73" s="135">
        <v>1200</v>
      </c>
      <c r="H73" s="135">
        <v>1400</v>
      </c>
      <c r="I73" s="135">
        <v>0</v>
      </c>
      <c r="J73" s="135">
        <v>0</v>
      </c>
      <c r="K73" s="36"/>
    </row>
    <row r="74" spans="1:26" s="22" customFormat="1" ht="18.75" customHeight="1" x14ac:dyDescent="0.15">
      <c r="D74" s="49"/>
      <c r="E74" s="136"/>
      <c r="F74" s="136" t="s">
        <v>125</v>
      </c>
      <c r="G74" s="136">
        <v>1700</v>
      </c>
      <c r="H74" s="136">
        <v>2700</v>
      </c>
      <c r="I74" s="136">
        <v>2900</v>
      </c>
      <c r="J74" s="136">
        <v>2700</v>
      </c>
      <c r="K74" s="36"/>
    </row>
    <row r="75" spans="1:26" s="22" customFormat="1" ht="18.75" customHeight="1" x14ac:dyDescent="0.15">
      <c r="D75" s="49"/>
      <c r="E75" s="136"/>
      <c r="F75" s="136" t="s">
        <v>127</v>
      </c>
      <c r="G75" s="136">
        <v>700</v>
      </c>
      <c r="H75" s="136">
        <v>1100</v>
      </c>
      <c r="I75" s="136">
        <v>1200</v>
      </c>
      <c r="J75" s="136">
        <v>1100</v>
      </c>
      <c r="K75" s="36"/>
    </row>
    <row r="76" spans="1:26" s="22" customFormat="1" ht="18.75" customHeight="1" thickBot="1" x14ac:dyDescent="0.2">
      <c r="D76" s="49"/>
      <c r="E76" s="133" t="s">
        <v>182</v>
      </c>
      <c r="F76" s="134" t="s">
        <v>74</v>
      </c>
      <c r="G76" s="134">
        <v>29100</v>
      </c>
      <c r="H76" s="134">
        <v>50000</v>
      </c>
      <c r="I76" s="134">
        <v>50000</v>
      </c>
      <c r="J76" s="134">
        <v>50000</v>
      </c>
      <c r="K76" s="36" t="s">
        <v>185</v>
      </c>
    </row>
    <row r="77" spans="1:26" s="22" customFormat="1" ht="18.75" customHeight="1" thickBot="1" x14ac:dyDescent="0.2">
      <c r="D77" s="49"/>
      <c r="E77" s="133"/>
      <c r="F77" s="134" t="s">
        <v>126</v>
      </c>
      <c r="G77" s="134"/>
      <c r="H77" s="134"/>
      <c r="I77" s="134">
        <v>200</v>
      </c>
      <c r="J77" s="137">
        <v>500</v>
      </c>
      <c r="K77" s="138">
        <f>SUM(G69:J77)</f>
        <v>285800</v>
      </c>
    </row>
    <row r="78" spans="1:26" s="22" customFormat="1" ht="18.75" customHeight="1" x14ac:dyDescent="0.15">
      <c r="D78" s="49"/>
      <c r="E78" s="139" t="s">
        <v>186</v>
      </c>
      <c r="F78" s="36"/>
      <c r="G78" s="36"/>
      <c r="H78" s="36"/>
      <c r="I78" s="36"/>
      <c r="J78" s="36"/>
      <c r="K78" s="36"/>
    </row>
    <row r="79" spans="1:26" ht="18.75" customHeight="1" x14ac:dyDescent="0.15">
      <c r="D79" s="16"/>
      <c r="F79" s="16"/>
      <c r="K79" s="1"/>
      <c r="L79"/>
      <c r="M79"/>
      <c r="N79"/>
      <c r="O79"/>
      <c r="P79"/>
      <c r="Q79"/>
      <c r="R79"/>
    </row>
  </sheetData>
  <mergeCells count="38">
    <mergeCell ref="A25:A30"/>
    <mergeCell ref="B25:C29"/>
    <mergeCell ref="A31:A51"/>
    <mergeCell ref="B31:C38"/>
    <mergeCell ref="B39:C46"/>
    <mergeCell ref="B47:C50"/>
    <mergeCell ref="B51:D51"/>
    <mergeCell ref="A21:A24"/>
    <mergeCell ref="B21:C23"/>
    <mergeCell ref="B10:D10"/>
    <mergeCell ref="B11:D11"/>
    <mergeCell ref="A12:A20"/>
    <mergeCell ref="B12:C14"/>
    <mergeCell ref="B15:C16"/>
    <mergeCell ref="B17:C19"/>
    <mergeCell ref="B20:D20"/>
    <mergeCell ref="B1:D1"/>
    <mergeCell ref="A2:C2"/>
    <mergeCell ref="A3:C3"/>
    <mergeCell ref="A4:C4"/>
    <mergeCell ref="A5:A11"/>
    <mergeCell ref="B5:D5"/>
    <mergeCell ref="B6:D6"/>
    <mergeCell ref="B7:D7"/>
    <mergeCell ref="B8:D8"/>
    <mergeCell ref="B9:D9"/>
    <mergeCell ref="A54:C55"/>
    <mergeCell ref="A56:C60"/>
    <mergeCell ref="A61:C62"/>
    <mergeCell ref="D54:E54"/>
    <mergeCell ref="D55:E55"/>
    <mergeCell ref="D56:E56"/>
    <mergeCell ref="D57:E57"/>
    <mergeCell ref="D58:E58"/>
    <mergeCell ref="D60:E60"/>
    <mergeCell ref="D61:E61"/>
    <mergeCell ref="D62:E62"/>
    <mergeCell ref="D59:E59"/>
  </mergeCells>
  <phoneticPr fontId="2"/>
  <printOptions horizontalCentered="1"/>
  <pageMargins left="0.59055118110236227" right="0.39370078740157483" top="0.56999999999999995" bottom="0.23622047244094491" header="0.15748031496062992" footer="0.31496062992125984"/>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E7D5-8DFA-407F-85DB-1503EF997829}">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47177</v>
      </c>
      <c r="B2" s="237"/>
      <c r="C2" s="237"/>
      <c r="D2" s="237"/>
    </row>
    <row r="3" spans="1:4" ht="25.5" customHeight="1" x14ac:dyDescent="0.15">
      <c r="A3" s="23" t="s">
        <v>193</v>
      </c>
      <c r="B3" s="24">
        <f>'税金計算 '!$S$12</f>
        <v>1655895</v>
      </c>
      <c r="C3" s="25" t="s">
        <v>194</v>
      </c>
      <c r="D3" s="24"/>
    </row>
    <row r="4" spans="1:4" ht="25.5" customHeight="1" x14ac:dyDescent="0.15">
      <c r="A4" s="26"/>
      <c r="B4" s="27"/>
      <c r="C4" s="28" t="s">
        <v>195</v>
      </c>
      <c r="D4" s="27">
        <f>'税金計算 '!$S$16</f>
        <v>105600</v>
      </c>
    </row>
    <row r="5" spans="1:4" ht="25.5" customHeight="1" x14ac:dyDescent="0.15">
      <c r="A5" s="26" t="s">
        <v>196</v>
      </c>
      <c r="B5" s="27">
        <f>'税金計算 '!$S$13</f>
        <v>550233</v>
      </c>
      <c r="C5" s="29" t="s">
        <v>197</v>
      </c>
      <c r="D5" s="27">
        <f>'税金計算 '!$S$17</f>
        <v>2100528</v>
      </c>
    </row>
    <row r="6" spans="1:4" ht="25.5" customHeight="1" thickBot="1" x14ac:dyDescent="0.2">
      <c r="A6" s="30"/>
      <c r="B6" s="31"/>
      <c r="C6" s="32" t="s">
        <v>198</v>
      </c>
      <c r="D6" s="31">
        <f>'税金計算 '!$S$18</f>
        <v>56842</v>
      </c>
    </row>
    <row r="7" spans="1:4" ht="25.5" customHeight="1" thickBot="1" x14ac:dyDescent="0.2">
      <c r="A7" s="33" t="s">
        <v>199</v>
      </c>
      <c r="B7" s="34">
        <f>SUM(B3:B6)</f>
        <v>2206128</v>
      </c>
      <c r="C7" s="35" t="s">
        <v>199</v>
      </c>
      <c r="D7" s="34">
        <f>SUM(D4:D5)</f>
        <v>2206128</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214</v>
      </c>
      <c r="B11" s="236"/>
      <c r="C11" s="236"/>
      <c r="D11" s="236"/>
    </row>
    <row r="12" spans="1:4" ht="25.5" customHeight="1" thickBot="1" x14ac:dyDescent="0.2">
      <c r="A12" s="238" t="s">
        <v>215</v>
      </c>
      <c r="B12" s="238"/>
      <c r="C12" s="238"/>
      <c r="D12" s="238"/>
    </row>
    <row r="13" spans="1:4" ht="25.5" customHeight="1" x14ac:dyDescent="0.15">
      <c r="A13" s="23" t="s">
        <v>135</v>
      </c>
      <c r="B13" s="24">
        <f>'税金計算 '!$S$6</f>
        <v>137558</v>
      </c>
      <c r="C13" s="23" t="s">
        <v>136</v>
      </c>
      <c r="D13" s="24">
        <f>'税金計算 '!$S$5</f>
        <v>300000</v>
      </c>
    </row>
    <row r="14" spans="1:4" ht="25.5" customHeight="1" x14ac:dyDescent="0.15">
      <c r="A14" s="37" t="s">
        <v>90</v>
      </c>
      <c r="B14" s="38">
        <f>'税金計算 '!$S$7</f>
        <v>0</v>
      </c>
      <c r="C14" s="37"/>
      <c r="D14" s="38"/>
    </row>
    <row r="15" spans="1:4" ht="25.5" customHeight="1" x14ac:dyDescent="0.15">
      <c r="A15" s="39" t="s">
        <v>137</v>
      </c>
      <c r="B15" s="38">
        <f>'税金計算 '!$S$9</f>
        <v>5800</v>
      </c>
      <c r="C15" s="37"/>
      <c r="D15" s="38"/>
    </row>
    <row r="16" spans="1:4" ht="25.5" customHeight="1" x14ac:dyDescent="0.15">
      <c r="A16" s="26" t="s">
        <v>138</v>
      </c>
      <c r="B16" s="27">
        <f>'税金計算 '!$S$10</f>
        <v>99800</v>
      </c>
      <c r="C16" s="26"/>
      <c r="D16" s="27"/>
    </row>
    <row r="17" spans="1:4" ht="25.5" customHeight="1" x14ac:dyDescent="0.15">
      <c r="A17" s="26" t="s">
        <v>139</v>
      </c>
      <c r="B17" s="27">
        <f>'税金計算 '!$S$8</f>
        <v>0</v>
      </c>
      <c r="C17" s="26"/>
      <c r="D17" s="27"/>
    </row>
    <row r="18" spans="1:4" ht="25.5" customHeight="1" thickBot="1" x14ac:dyDescent="0.2">
      <c r="A18" s="30" t="s">
        <v>0</v>
      </c>
      <c r="B18" s="31">
        <f>'税金計算 '!$S$11</f>
        <v>56842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8BD34-CFF2-4863-AA9B-56EF5370150D}">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47542</v>
      </c>
      <c r="B2" s="237"/>
      <c r="C2" s="237"/>
      <c r="D2" s="237"/>
    </row>
    <row r="3" spans="1:4" ht="25.5" customHeight="1" x14ac:dyDescent="0.15">
      <c r="A3" s="23" t="s">
        <v>193</v>
      </c>
      <c r="B3" s="24">
        <f>'税金計算 '!$T$12</f>
        <v>1850295</v>
      </c>
      <c r="C3" s="25" t="s">
        <v>194</v>
      </c>
      <c r="D3" s="24"/>
    </row>
    <row r="4" spans="1:4" ht="25.5" customHeight="1" x14ac:dyDescent="0.15">
      <c r="A4" s="26"/>
      <c r="B4" s="27"/>
      <c r="C4" s="28" t="s">
        <v>195</v>
      </c>
      <c r="D4" s="27">
        <f>'税金計算 '!$T$16</f>
        <v>105600</v>
      </c>
    </row>
    <row r="5" spans="1:4" ht="25.5" customHeight="1" x14ac:dyDescent="0.15">
      <c r="A5" s="26" t="s">
        <v>196</v>
      </c>
      <c r="B5" s="27">
        <f>'税金計算 '!$T$13</f>
        <v>412675</v>
      </c>
      <c r="C5" s="29" t="s">
        <v>197</v>
      </c>
      <c r="D5" s="27">
        <f>'税金計算 '!$T$17</f>
        <v>2157370</v>
      </c>
    </row>
    <row r="6" spans="1:4" ht="25.5" customHeight="1" thickBot="1" x14ac:dyDescent="0.2">
      <c r="A6" s="30"/>
      <c r="B6" s="31"/>
      <c r="C6" s="32" t="s">
        <v>198</v>
      </c>
      <c r="D6" s="31">
        <f>'税金計算 '!$T$18</f>
        <v>56842</v>
      </c>
    </row>
    <row r="7" spans="1:4" ht="25.5" customHeight="1" thickBot="1" x14ac:dyDescent="0.2">
      <c r="A7" s="33" t="s">
        <v>199</v>
      </c>
      <c r="B7" s="34">
        <f>SUM(B3:B6)</f>
        <v>2262970</v>
      </c>
      <c r="C7" s="35" t="s">
        <v>199</v>
      </c>
      <c r="D7" s="34">
        <f>SUM(D3:D5)</f>
        <v>2262970</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216</v>
      </c>
      <c r="B11" s="236"/>
      <c r="C11" s="236"/>
      <c r="D11" s="236"/>
    </row>
    <row r="12" spans="1:4" ht="25.5" customHeight="1" thickBot="1" x14ac:dyDescent="0.2">
      <c r="A12" s="238" t="s">
        <v>217</v>
      </c>
      <c r="B12" s="238"/>
      <c r="C12" s="238"/>
      <c r="D12" s="238"/>
    </row>
    <row r="13" spans="1:4" ht="25.5" customHeight="1" x14ac:dyDescent="0.15">
      <c r="A13" s="23" t="s">
        <v>135</v>
      </c>
      <c r="B13" s="24">
        <f>'税金計算 '!$T$6</f>
        <v>137558</v>
      </c>
      <c r="C13" s="23" t="s">
        <v>136</v>
      </c>
      <c r="D13" s="24">
        <f>'税金計算 '!$T$5</f>
        <v>300000</v>
      </c>
    </row>
    <row r="14" spans="1:4" ht="25.5" customHeight="1" x14ac:dyDescent="0.15">
      <c r="A14" s="37" t="s">
        <v>90</v>
      </c>
      <c r="B14" s="38">
        <f>'税金計算 '!$T$7</f>
        <v>0</v>
      </c>
      <c r="C14" s="37"/>
      <c r="D14" s="38"/>
    </row>
    <row r="15" spans="1:4" ht="25.5" customHeight="1" x14ac:dyDescent="0.15">
      <c r="A15" s="39" t="s">
        <v>137</v>
      </c>
      <c r="B15" s="38">
        <f>'税金計算 '!$T$9</f>
        <v>5800</v>
      </c>
      <c r="C15" s="37"/>
      <c r="D15" s="38"/>
    </row>
    <row r="16" spans="1:4" ht="25.5" customHeight="1" x14ac:dyDescent="0.15">
      <c r="A16" s="26" t="s">
        <v>138</v>
      </c>
      <c r="B16" s="27">
        <f>'税金計算 '!$T$10</f>
        <v>99800</v>
      </c>
      <c r="C16" s="26"/>
      <c r="D16" s="27"/>
    </row>
    <row r="17" spans="1:4" ht="25.5" customHeight="1" x14ac:dyDescent="0.15">
      <c r="A17" s="26" t="s">
        <v>139</v>
      </c>
      <c r="B17" s="27">
        <f>'税金計算 '!$T$8</f>
        <v>0</v>
      </c>
      <c r="C17" s="26"/>
      <c r="D17" s="27"/>
    </row>
    <row r="18" spans="1:4" ht="25.5" customHeight="1" thickBot="1" x14ac:dyDescent="0.2">
      <c r="A18" s="30" t="s">
        <v>0</v>
      </c>
      <c r="B18" s="31">
        <f>'税金計算 '!$T$11</f>
        <v>56842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733B-A752-433A-8A3E-7F5512332865}">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47907</v>
      </c>
      <c r="B2" s="237"/>
      <c r="C2" s="237"/>
      <c r="D2" s="237"/>
    </row>
    <row r="3" spans="1:4" ht="25.5" customHeight="1" x14ac:dyDescent="0.15">
      <c r="A3" s="23" t="s">
        <v>193</v>
      </c>
      <c r="B3" s="24">
        <f>'税金計算 '!$U$12</f>
        <v>2044695</v>
      </c>
      <c r="C3" s="25" t="s">
        <v>194</v>
      </c>
      <c r="D3" s="24"/>
    </row>
    <row r="4" spans="1:4" ht="25.5" customHeight="1" x14ac:dyDescent="0.15">
      <c r="A4" s="26"/>
      <c r="B4" s="27"/>
      <c r="C4" s="28" t="s">
        <v>195</v>
      </c>
      <c r="D4" s="27">
        <f>'税金計算 '!$U$16</f>
        <v>105600</v>
      </c>
    </row>
    <row r="5" spans="1:4" ht="25.5" customHeight="1" x14ac:dyDescent="0.15">
      <c r="A5" s="26" t="s">
        <v>196</v>
      </c>
      <c r="B5" s="27">
        <f>'税金計算 '!$U$13</f>
        <v>275117</v>
      </c>
      <c r="C5" s="29" t="s">
        <v>197</v>
      </c>
      <c r="D5" s="27">
        <f>'税金計算 '!$U$17</f>
        <v>2214212</v>
      </c>
    </row>
    <row r="6" spans="1:4" ht="25.5" customHeight="1" thickBot="1" x14ac:dyDescent="0.2">
      <c r="A6" s="30"/>
      <c r="B6" s="31"/>
      <c r="C6" s="32" t="s">
        <v>198</v>
      </c>
      <c r="D6" s="31">
        <f>'税金計算 '!$U$18</f>
        <v>56842</v>
      </c>
    </row>
    <row r="7" spans="1:4" ht="25.5" customHeight="1" thickBot="1" x14ac:dyDescent="0.2">
      <c r="A7" s="33" t="s">
        <v>199</v>
      </c>
      <c r="B7" s="34">
        <f>SUM(B3:B6)</f>
        <v>2319812</v>
      </c>
      <c r="C7" s="35" t="s">
        <v>199</v>
      </c>
      <c r="D7" s="34">
        <f>SUM(D4:D5)</f>
        <v>2319812</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218</v>
      </c>
      <c r="B11" s="236"/>
      <c r="C11" s="236"/>
      <c r="D11" s="236"/>
    </row>
    <row r="12" spans="1:4" ht="25.5" customHeight="1" thickBot="1" x14ac:dyDescent="0.2">
      <c r="A12" s="238" t="s">
        <v>219</v>
      </c>
      <c r="B12" s="238"/>
      <c r="C12" s="238"/>
      <c r="D12" s="238"/>
    </row>
    <row r="13" spans="1:4" ht="25.5" customHeight="1" x14ac:dyDescent="0.15">
      <c r="A13" s="23" t="s">
        <v>135</v>
      </c>
      <c r="B13" s="24">
        <f>'税金計算 '!$U$6</f>
        <v>137558</v>
      </c>
      <c r="C13" s="23" t="s">
        <v>136</v>
      </c>
      <c r="D13" s="24">
        <f>'税金計算 '!$U$5</f>
        <v>300000</v>
      </c>
    </row>
    <row r="14" spans="1:4" ht="25.5" customHeight="1" x14ac:dyDescent="0.15">
      <c r="A14" s="37" t="s">
        <v>90</v>
      </c>
      <c r="B14" s="38">
        <f>'税金計算 '!$U$7</f>
        <v>0</v>
      </c>
      <c r="C14" s="37"/>
      <c r="D14" s="38"/>
    </row>
    <row r="15" spans="1:4" ht="25.5" customHeight="1" x14ac:dyDescent="0.15">
      <c r="A15" s="39" t="s">
        <v>137</v>
      </c>
      <c r="B15" s="38">
        <f>'税金計算 '!$U$9</f>
        <v>5800</v>
      </c>
      <c r="C15" s="37"/>
      <c r="D15" s="38"/>
    </row>
    <row r="16" spans="1:4" ht="25.5" customHeight="1" x14ac:dyDescent="0.15">
      <c r="A16" s="26" t="s">
        <v>138</v>
      </c>
      <c r="B16" s="27">
        <f>'税金計算 '!$U$10</f>
        <v>99800</v>
      </c>
      <c r="C16" s="26"/>
      <c r="D16" s="27"/>
    </row>
    <row r="17" spans="1:4" ht="25.5" customHeight="1" x14ac:dyDescent="0.15">
      <c r="A17" s="26" t="s">
        <v>139</v>
      </c>
      <c r="B17" s="27">
        <f>'税金計算 '!$U$8</f>
        <v>0</v>
      </c>
      <c r="C17" s="26"/>
      <c r="D17" s="27"/>
    </row>
    <row r="18" spans="1:4" ht="25.5" customHeight="1" thickBot="1" x14ac:dyDescent="0.2">
      <c r="A18" s="30" t="s">
        <v>0</v>
      </c>
      <c r="B18" s="31">
        <f>'税金計算 '!$U$11</f>
        <v>56842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732A-304F-4113-9323-E0022304CA3F}">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48272</v>
      </c>
      <c r="B2" s="237"/>
      <c r="C2" s="237"/>
      <c r="D2" s="237"/>
    </row>
    <row r="3" spans="1:4" ht="25.5" customHeight="1" x14ac:dyDescent="0.15">
      <c r="A3" s="23" t="s">
        <v>193</v>
      </c>
      <c r="B3" s="24">
        <f>'税金計算 '!$V$12</f>
        <v>2239095</v>
      </c>
      <c r="C3" s="25" t="s">
        <v>194</v>
      </c>
      <c r="D3" s="24"/>
    </row>
    <row r="4" spans="1:4" ht="25.5" customHeight="1" x14ac:dyDescent="0.15">
      <c r="A4" s="26"/>
      <c r="B4" s="27"/>
      <c r="C4" s="28" t="s">
        <v>195</v>
      </c>
      <c r="D4" s="27">
        <f>'税金計算 '!$V$16</f>
        <v>105600</v>
      </c>
    </row>
    <row r="5" spans="1:4" ht="25.5" customHeight="1" x14ac:dyDescent="0.15">
      <c r="A5" s="26" t="s">
        <v>196</v>
      </c>
      <c r="B5" s="27">
        <f>'税金計算 '!$V$13</f>
        <v>137559</v>
      </c>
      <c r="C5" s="29" t="s">
        <v>197</v>
      </c>
      <c r="D5" s="27">
        <f>'税金計算 '!$V$17</f>
        <v>2271054</v>
      </c>
    </row>
    <row r="6" spans="1:4" ht="25.5" customHeight="1" thickBot="1" x14ac:dyDescent="0.2">
      <c r="A6" s="30"/>
      <c r="B6" s="31"/>
      <c r="C6" s="32" t="s">
        <v>198</v>
      </c>
      <c r="D6" s="31">
        <f>'税金計算 '!$V$18</f>
        <v>56842</v>
      </c>
    </row>
    <row r="7" spans="1:4" ht="25.5" customHeight="1" thickBot="1" x14ac:dyDescent="0.2">
      <c r="A7" s="33" t="s">
        <v>199</v>
      </c>
      <c r="B7" s="34">
        <f>SUM(B3:B6)</f>
        <v>2376654</v>
      </c>
      <c r="C7" s="35" t="s">
        <v>199</v>
      </c>
      <c r="D7" s="34">
        <f>SUM(D4:D5)</f>
        <v>2376654</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220</v>
      </c>
      <c r="B11" s="236"/>
      <c r="C11" s="236"/>
      <c r="D11" s="236"/>
    </row>
    <row r="12" spans="1:4" ht="25.5" customHeight="1" thickBot="1" x14ac:dyDescent="0.2">
      <c r="A12" s="238" t="s">
        <v>221</v>
      </c>
      <c r="B12" s="238"/>
      <c r="C12" s="238"/>
      <c r="D12" s="238"/>
    </row>
    <row r="13" spans="1:4" ht="25.5" customHeight="1" x14ac:dyDescent="0.15">
      <c r="A13" s="23" t="s">
        <v>135</v>
      </c>
      <c r="B13" s="24">
        <f>'税金計算 '!$V$6</f>
        <v>137558</v>
      </c>
      <c r="C13" s="23" t="s">
        <v>136</v>
      </c>
      <c r="D13" s="24">
        <f>'税金計算 '!$V$5</f>
        <v>300000</v>
      </c>
    </row>
    <row r="14" spans="1:4" ht="25.5" customHeight="1" x14ac:dyDescent="0.15">
      <c r="A14" s="37" t="s">
        <v>90</v>
      </c>
      <c r="B14" s="38">
        <f>'税金計算 '!$V$7</f>
        <v>0</v>
      </c>
      <c r="C14" s="37"/>
      <c r="D14" s="38"/>
    </row>
    <row r="15" spans="1:4" ht="25.5" customHeight="1" x14ac:dyDescent="0.15">
      <c r="A15" s="39" t="s">
        <v>137</v>
      </c>
      <c r="B15" s="38">
        <f>'税金計算 '!$V$9</f>
        <v>5800</v>
      </c>
      <c r="C15" s="37"/>
      <c r="D15" s="38"/>
    </row>
    <row r="16" spans="1:4" ht="25.5" customHeight="1" x14ac:dyDescent="0.15">
      <c r="A16" s="26" t="s">
        <v>138</v>
      </c>
      <c r="B16" s="27">
        <f>'税金計算 '!$V$10</f>
        <v>99800</v>
      </c>
      <c r="C16" s="26"/>
      <c r="D16" s="27"/>
    </row>
    <row r="17" spans="1:4" ht="25.5" customHeight="1" x14ac:dyDescent="0.15">
      <c r="A17" s="26" t="s">
        <v>139</v>
      </c>
      <c r="B17" s="27">
        <f>'税金計算 '!$V$8</f>
        <v>0</v>
      </c>
      <c r="C17" s="26"/>
      <c r="D17" s="27"/>
    </row>
    <row r="18" spans="1:4" ht="25.5" customHeight="1" thickBot="1" x14ac:dyDescent="0.2">
      <c r="A18" s="30" t="s">
        <v>0</v>
      </c>
      <c r="B18" s="31">
        <f>'税金計算 '!$V$11</f>
        <v>56842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126D-643C-4F41-8B0F-225FBDE46867}">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48638</v>
      </c>
      <c r="B2" s="237"/>
      <c r="C2" s="237"/>
      <c r="D2" s="237"/>
    </row>
    <row r="3" spans="1:4" ht="25.5" customHeight="1" x14ac:dyDescent="0.15">
      <c r="A3" s="23" t="s">
        <v>193</v>
      </c>
      <c r="B3" s="24">
        <f>'税金計算 '!$W$12</f>
        <v>2433495</v>
      </c>
      <c r="C3" s="25" t="s">
        <v>194</v>
      </c>
      <c r="D3" s="24"/>
    </row>
    <row r="4" spans="1:4" ht="25.5" customHeight="1" x14ac:dyDescent="0.15">
      <c r="A4" s="26"/>
      <c r="B4" s="27"/>
      <c r="C4" s="28" t="s">
        <v>195</v>
      </c>
      <c r="D4" s="27">
        <f>'税金計算 '!$W$16</f>
        <v>105600</v>
      </c>
    </row>
    <row r="5" spans="1:4" ht="25.5" customHeight="1" x14ac:dyDescent="0.15">
      <c r="A5" s="26" t="s">
        <v>196</v>
      </c>
      <c r="B5" s="27">
        <f>'税金計算 '!$W$13</f>
        <v>1</v>
      </c>
      <c r="C5" s="29" t="s">
        <v>197</v>
      </c>
      <c r="D5" s="27">
        <f>'税金計算 '!$W$17</f>
        <v>2327896</v>
      </c>
    </row>
    <row r="6" spans="1:4" ht="25.5" customHeight="1" thickBot="1" x14ac:dyDescent="0.2">
      <c r="A6" s="30"/>
      <c r="B6" s="31"/>
      <c r="C6" s="32" t="s">
        <v>198</v>
      </c>
      <c r="D6" s="31">
        <f>'税金計算 '!$W$18</f>
        <v>56842</v>
      </c>
    </row>
    <row r="7" spans="1:4" ht="25.5" customHeight="1" thickBot="1" x14ac:dyDescent="0.2">
      <c r="A7" s="33" t="s">
        <v>199</v>
      </c>
      <c r="B7" s="34">
        <f>SUM(B3:B6)</f>
        <v>2433496</v>
      </c>
      <c r="C7" s="35" t="s">
        <v>199</v>
      </c>
      <c r="D7" s="34">
        <f>SUM(D4:D5)</f>
        <v>2433496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222</v>
      </c>
      <c r="B11" s="236"/>
      <c r="C11" s="236"/>
      <c r="D11" s="236"/>
    </row>
    <row r="12" spans="1:4" ht="25.5" customHeight="1" thickBot="1" x14ac:dyDescent="0.2">
      <c r="A12" s="238" t="s">
        <v>223</v>
      </c>
      <c r="B12" s="238"/>
      <c r="C12" s="238"/>
      <c r="D12" s="238"/>
    </row>
    <row r="13" spans="1:4" ht="25.5" customHeight="1" x14ac:dyDescent="0.15">
      <c r="A13" s="23" t="s">
        <v>135</v>
      </c>
      <c r="B13" s="24">
        <f>'税金計算 '!$W$6</f>
        <v>137558</v>
      </c>
      <c r="C13" s="23" t="s">
        <v>136</v>
      </c>
      <c r="D13" s="24">
        <f>'税金計算 '!$W$5</f>
        <v>300000</v>
      </c>
    </row>
    <row r="14" spans="1:4" ht="25.5" customHeight="1" x14ac:dyDescent="0.15">
      <c r="A14" s="37" t="s">
        <v>90</v>
      </c>
      <c r="B14" s="38">
        <f>'税金計算 '!$W$7</f>
        <v>0</v>
      </c>
      <c r="C14" s="37"/>
      <c r="D14" s="38"/>
    </row>
    <row r="15" spans="1:4" ht="25.5" customHeight="1" x14ac:dyDescent="0.15">
      <c r="A15" s="39" t="s">
        <v>137</v>
      </c>
      <c r="B15" s="38">
        <f>'税金計算 '!$W$9</f>
        <v>5800</v>
      </c>
      <c r="C15" s="37"/>
      <c r="D15" s="38"/>
    </row>
    <row r="16" spans="1:4" ht="25.5" customHeight="1" x14ac:dyDescent="0.15">
      <c r="A16" s="26" t="s">
        <v>138</v>
      </c>
      <c r="B16" s="27">
        <f>'税金計算 '!$W$10</f>
        <v>99800</v>
      </c>
      <c r="C16" s="26"/>
      <c r="D16" s="27"/>
    </row>
    <row r="17" spans="1:4" ht="25.5" customHeight="1" x14ac:dyDescent="0.15">
      <c r="A17" s="26" t="s">
        <v>139</v>
      </c>
      <c r="B17" s="27">
        <f>'税金計算 '!$W$8</f>
        <v>0</v>
      </c>
      <c r="C17" s="26"/>
      <c r="D17" s="27"/>
    </row>
    <row r="18" spans="1:4" ht="25.5" customHeight="1" thickBot="1" x14ac:dyDescent="0.2">
      <c r="A18" s="30" t="s">
        <v>0</v>
      </c>
      <c r="B18" s="31">
        <f>'税金計算 '!$W$11</f>
        <v>56842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7745-074E-464A-866E-C0562E6AEE9E}">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49003</v>
      </c>
      <c r="B2" s="237"/>
      <c r="C2" s="237"/>
      <c r="D2" s="237"/>
    </row>
    <row r="3" spans="1:4" ht="25.5" customHeight="1" x14ac:dyDescent="0.15">
      <c r="A3" s="23" t="s">
        <v>193</v>
      </c>
      <c r="B3" s="24">
        <f>'税金計算 '!$X$12</f>
        <v>2627895</v>
      </c>
      <c r="C3" s="25" t="s">
        <v>194</v>
      </c>
      <c r="D3" s="24"/>
    </row>
    <row r="4" spans="1:4" ht="25.5" customHeight="1" x14ac:dyDescent="0.15">
      <c r="A4" s="26"/>
      <c r="B4" s="27"/>
      <c r="C4" s="28" t="s">
        <v>195</v>
      </c>
      <c r="D4" s="27">
        <f>'税金計算 '!$X$16</f>
        <v>132800</v>
      </c>
    </row>
    <row r="5" spans="1:4" ht="25.5" customHeight="1" x14ac:dyDescent="0.15">
      <c r="A5" s="26" t="s">
        <v>196</v>
      </c>
      <c r="B5" s="27">
        <f>'税金計算 '!$X$13</f>
        <v>1</v>
      </c>
      <c r="C5" s="29" t="s">
        <v>197</v>
      </c>
      <c r="D5" s="27">
        <f>'税金計算 '!$X$17</f>
        <v>2495096</v>
      </c>
    </row>
    <row r="6" spans="1:4" ht="25.5" customHeight="1" thickBot="1" x14ac:dyDescent="0.2">
      <c r="A6" s="30"/>
      <c r="B6" s="31"/>
      <c r="C6" s="32" t="s">
        <v>198</v>
      </c>
      <c r="D6" s="31">
        <f>'税金計算 '!$X$18</f>
        <v>169800</v>
      </c>
    </row>
    <row r="7" spans="1:4" ht="25.5" customHeight="1" thickBot="1" x14ac:dyDescent="0.2">
      <c r="A7" s="33" t="s">
        <v>199</v>
      </c>
      <c r="B7" s="34">
        <f>SUM(B3:B6)</f>
        <v>2627896</v>
      </c>
      <c r="C7" s="35" t="s">
        <v>199</v>
      </c>
      <c r="D7" s="34">
        <f>SUM(D4:D5)</f>
        <v>2627896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224</v>
      </c>
      <c r="B11" s="236"/>
      <c r="C11" s="236"/>
      <c r="D11" s="236"/>
    </row>
    <row r="12" spans="1:4" ht="25.5" customHeight="1" thickBot="1" x14ac:dyDescent="0.2">
      <c r="A12" s="238" t="s">
        <v>225</v>
      </c>
      <c r="B12" s="238"/>
      <c r="C12" s="238"/>
      <c r="D12" s="238"/>
    </row>
    <row r="13" spans="1:4" ht="25.5" customHeight="1" x14ac:dyDescent="0.15">
      <c r="A13" s="23" t="s">
        <v>135</v>
      </c>
      <c r="B13" s="24">
        <f>'税金計算 '!$X$6</f>
        <v>0</v>
      </c>
      <c r="C13" s="23" t="s">
        <v>136</v>
      </c>
      <c r="D13" s="24">
        <f>'税金計算 '!$X$5</f>
        <v>300000</v>
      </c>
    </row>
    <row r="14" spans="1:4" ht="25.5" customHeight="1" x14ac:dyDescent="0.15">
      <c r="A14" s="37" t="s">
        <v>90</v>
      </c>
      <c r="B14" s="38">
        <f>'税金計算 '!$X$7</f>
        <v>0</v>
      </c>
      <c r="C14" s="37"/>
      <c r="D14" s="38"/>
    </row>
    <row r="15" spans="1:4" ht="25.5" customHeight="1" x14ac:dyDescent="0.15">
      <c r="A15" s="39" t="s">
        <v>137</v>
      </c>
      <c r="B15" s="38">
        <f>'税金計算 '!$X$9</f>
        <v>5800</v>
      </c>
      <c r="C15" s="37"/>
      <c r="D15" s="38"/>
    </row>
    <row r="16" spans="1:4" ht="25.5" customHeight="1" x14ac:dyDescent="0.15">
      <c r="A16" s="26" t="s">
        <v>138</v>
      </c>
      <c r="B16" s="27">
        <f>'税金計算 '!$X$10</f>
        <v>124400</v>
      </c>
      <c r="C16" s="26"/>
      <c r="D16" s="27"/>
    </row>
    <row r="17" spans="1:4" ht="25.5" customHeight="1" x14ac:dyDescent="0.15">
      <c r="A17" s="26" t="s">
        <v>139</v>
      </c>
      <c r="B17" s="27">
        <f>'税金計算 '!$X$8</f>
        <v>0</v>
      </c>
      <c r="C17" s="26"/>
      <c r="D17" s="27"/>
    </row>
    <row r="18" spans="1:4" ht="25.5" customHeight="1" thickBot="1" x14ac:dyDescent="0.2">
      <c r="A18" s="30" t="s">
        <v>0</v>
      </c>
      <c r="B18" s="31">
        <f>'税金計算 '!$X$11</f>
        <v>169800</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8BB-3571-4A26-8A07-AA013D7E7CEA}">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49368</v>
      </c>
      <c r="B2" s="237"/>
      <c r="C2" s="237"/>
      <c r="D2" s="237"/>
    </row>
    <row r="3" spans="1:4" ht="25.5" customHeight="1" x14ac:dyDescent="0.15">
      <c r="A3" s="23" t="s">
        <v>193</v>
      </c>
      <c r="B3" s="24">
        <f>'税金計算 '!$Y$12</f>
        <v>2795095</v>
      </c>
      <c r="C3" s="25" t="s">
        <v>194</v>
      </c>
      <c r="D3" s="24"/>
    </row>
    <row r="4" spans="1:4" ht="25.5" customHeight="1" x14ac:dyDescent="0.15">
      <c r="A4" s="26"/>
      <c r="B4" s="27"/>
      <c r="C4" s="28" t="s">
        <v>195</v>
      </c>
      <c r="D4" s="27">
        <f>'税金計算 '!$Y$16</f>
        <v>132000</v>
      </c>
    </row>
    <row r="5" spans="1:4" ht="25.5" customHeight="1" x14ac:dyDescent="0.15">
      <c r="A5" s="26" t="s">
        <v>196</v>
      </c>
      <c r="B5" s="27">
        <f>'税金計算 '!$Y$13</f>
        <v>1</v>
      </c>
      <c r="C5" s="29" t="s">
        <v>197</v>
      </c>
      <c r="D5" s="27">
        <f>'税金計算 '!$Y$17</f>
        <v>2663096</v>
      </c>
    </row>
    <row r="6" spans="1:4" ht="25.5" customHeight="1" thickBot="1" x14ac:dyDescent="0.2">
      <c r="A6" s="30"/>
      <c r="B6" s="31"/>
      <c r="C6" s="32" t="s">
        <v>198</v>
      </c>
      <c r="D6" s="31">
        <f>'税金計算 '!$Y$18</f>
        <v>167900</v>
      </c>
    </row>
    <row r="7" spans="1:4" ht="25.5" customHeight="1" thickBot="1" x14ac:dyDescent="0.2">
      <c r="A7" s="33" t="s">
        <v>199</v>
      </c>
      <c r="B7" s="34">
        <f>SUM(B3:B6)</f>
        <v>2795096</v>
      </c>
      <c r="C7" s="35" t="s">
        <v>199</v>
      </c>
      <c r="D7" s="34">
        <f>SUM(D4:D5)</f>
        <v>2795096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226</v>
      </c>
      <c r="B11" s="236"/>
      <c r="C11" s="236"/>
      <c r="D11" s="236"/>
    </row>
    <row r="12" spans="1:4" ht="25.5" customHeight="1" thickBot="1" x14ac:dyDescent="0.2">
      <c r="A12" s="238" t="s">
        <v>227</v>
      </c>
      <c r="B12" s="238"/>
      <c r="C12" s="238"/>
      <c r="D12" s="238"/>
    </row>
    <row r="13" spans="1:4" ht="25.5" customHeight="1" x14ac:dyDescent="0.15">
      <c r="A13" s="23" t="s">
        <v>135</v>
      </c>
      <c r="B13" s="24">
        <f>'税金計算 '!$Y$6</f>
        <v>0</v>
      </c>
      <c r="C13" s="23" t="s">
        <v>136</v>
      </c>
      <c r="D13" s="24">
        <f>'税金計算 '!$Y$5</f>
        <v>300000</v>
      </c>
    </row>
    <row r="14" spans="1:4" ht="25.5" customHeight="1" x14ac:dyDescent="0.15">
      <c r="A14" s="37" t="s">
        <v>90</v>
      </c>
      <c r="B14" s="38">
        <f>'税金計算 '!$Y$7</f>
        <v>0</v>
      </c>
      <c r="C14" s="37"/>
      <c r="D14" s="38"/>
    </row>
    <row r="15" spans="1:4" ht="25.5" customHeight="1" x14ac:dyDescent="0.15">
      <c r="A15" s="39" t="s">
        <v>137</v>
      </c>
      <c r="B15" s="38">
        <f>'税金計算 '!$Y$9</f>
        <v>8400</v>
      </c>
      <c r="C15" s="37"/>
      <c r="D15" s="38"/>
    </row>
    <row r="16" spans="1:4" ht="25.5" customHeight="1" x14ac:dyDescent="0.15">
      <c r="A16" s="26" t="s">
        <v>138</v>
      </c>
      <c r="B16" s="27">
        <f>'税金計算 '!$Y$10</f>
        <v>123700</v>
      </c>
      <c r="C16" s="26"/>
      <c r="D16" s="27"/>
    </row>
    <row r="17" spans="1:4" ht="25.5" customHeight="1" x14ac:dyDescent="0.15">
      <c r="A17" s="26" t="s">
        <v>139</v>
      </c>
      <c r="B17" s="27">
        <f>'税金計算 '!$Y$8</f>
        <v>0</v>
      </c>
      <c r="C17" s="26"/>
      <c r="D17" s="27"/>
    </row>
    <row r="18" spans="1:4" ht="25.5" customHeight="1" thickBot="1" x14ac:dyDescent="0.2">
      <c r="A18" s="30" t="s">
        <v>0</v>
      </c>
      <c r="B18" s="31">
        <f>'税金計算 '!$Y$11</f>
        <v>167900</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30FC6-C449-41DC-BA95-D8E6A3D26175}">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49733</v>
      </c>
      <c r="B2" s="237"/>
      <c r="C2" s="237"/>
      <c r="D2" s="237"/>
    </row>
    <row r="3" spans="1:4" ht="25.5" customHeight="1" x14ac:dyDescent="0.15">
      <c r="A3" s="23" t="s">
        <v>193</v>
      </c>
      <c r="B3" s="24">
        <f>'税金計算 '!$Z$12</f>
        <v>2795269</v>
      </c>
      <c r="C3" s="25" t="s">
        <v>194</v>
      </c>
      <c r="D3" s="24"/>
    </row>
    <row r="4" spans="1:4" ht="25.5" customHeight="1" x14ac:dyDescent="0.15">
      <c r="A4" s="26"/>
      <c r="B4" s="27"/>
      <c r="C4" s="28" t="s">
        <v>195</v>
      </c>
      <c r="D4" s="27">
        <f>'税金計算 '!$Z$16</f>
        <v>131700</v>
      </c>
    </row>
    <row r="5" spans="1:4" ht="25.5" customHeight="1" x14ac:dyDescent="0.15">
      <c r="A5" s="26" t="s">
        <v>196</v>
      </c>
      <c r="B5" s="27">
        <f>'税金計算 '!$Z$13</f>
        <v>1</v>
      </c>
      <c r="C5" s="29" t="s">
        <v>197</v>
      </c>
      <c r="D5" s="27">
        <f>'税金計算 '!$Z$17</f>
        <v>2663570</v>
      </c>
    </row>
    <row r="6" spans="1:4" ht="25.5" customHeight="1" thickBot="1" x14ac:dyDescent="0.2">
      <c r="A6" s="30"/>
      <c r="B6" s="31"/>
      <c r="C6" s="32" t="s">
        <v>198</v>
      </c>
      <c r="D6" s="31">
        <f>'税金計算 '!$Z$18</f>
        <v>474</v>
      </c>
    </row>
    <row r="7" spans="1:4" ht="25.5" customHeight="1" thickBot="1" x14ac:dyDescent="0.2">
      <c r="A7" s="33" t="s">
        <v>199</v>
      </c>
      <c r="B7" s="34">
        <f>SUM(B3:B6)</f>
        <v>2795270</v>
      </c>
      <c r="C7" s="35" t="s">
        <v>199</v>
      </c>
      <c r="D7" s="34">
        <f>SUM(D4:D5)</f>
        <v>2795270</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228</v>
      </c>
      <c r="B11" s="236"/>
      <c r="C11" s="236"/>
      <c r="D11" s="236"/>
    </row>
    <row r="12" spans="1:4" ht="25.5" customHeight="1" thickBot="1" x14ac:dyDescent="0.2">
      <c r="A12" s="238" t="s">
        <v>229</v>
      </c>
      <c r="B12" s="238"/>
      <c r="C12" s="238"/>
      <c r="D12" s="238"/>
    </row>
    <row r="13" spans="1:4" ht="25.5" customHeight="1" x14ac:dyDescent="0.15">
      <c r="A13" s="23" t="s">
        <v>135</v>
      </c>
      <c r="B13" s="24">
        <f>'税金計算 '!$Z$6</f>
        <v>0</v>
      </c>
      <c r="C13" s="23" t="s">
        <v>136</v>
      </c>
      <c r="D13" s="24">
        <f>'税金計算 '!$Z$5</f>
        <v>300000</v>
      </c>
    </row>
    <row r="14" spans="1:4" ht="25.5" customHeight="1" x14ac:dyDescent="0.15">
      <c r="A14" s="37" t="s">
        <v>90</v>
      </c>
      <c r="B14" s="38">
        <f>'税金計算 '!$Z$7</f>
        <v>0</v>
      </c>
      <c r="C14" s="37"/>
      <c r="D14" s="38"/>
    </row>
    <row r="15" spans="1:4" ht="25.5" customHeight="1" x14ac:dyDescent="0.15">
      <c r="A15" s="39" t="s">
        <v>137</v>
      </c>
      <c r="B15" s="38">
        <f>'税金計算 '!$Z$9</f>
        <v>8300</v>
      </c>
      <c r="C15" s="37"/>
      <c r="D15" s="38"/>
    </row>
    <row r="16" spans="1:4" ht="25.5" customHeight="1" x14ac:dyDescent="0.15">
      <c r="A16" s="26" t="s">
        <v>138</v>
      </c>
      <c r="B16" s="27">
        <f>'税金計算 '!$Z$10</f>
        <v>123400</v>
      </c>
      <c r="C16" s="26"/>
      <c r="D16" s="27"/>
    </row>
    <row r="17" spans="1:4" ht="25.5" customHeight="1" x14ac:dyDescent="0.15">
      <c r="A17" s="26" t="s">
        <v>139</v>
      </c>
      <c r="B17" s="27">
        <f>'税金計算 '!$Z$8</f>
        <v>167826</v>
      </c>
      <c r="C17" s="26"/>
      <c r="D17" s="27"/>
    </row>
    <row r="18" spans="1:4" ht="25.5" customHeight="1" thickBot="1" x14ac:dyDescent="0.2">
      <c r="A18" s="30" t="s">
        <v>0</v>
      </c>
      <c r="B18" s="31">
        <f>'税金計算 '!$Z$11</f>
        <v>474</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1C5A-1845-416D-97DA-CE188CBABDFE}">
  <dimension ref="A1:D19"/>
  <sheetViews>
    <sheetView workbookViewId="0">
      <selection activeCell="H12" sqref="H12"/>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50099</v>
      </c>
      <c r="B2" s="237"/>
      <c r="C2" s="237"/>
      <c r="D2" s="237"/>
    </row>
    <row r="3" spans="1:4" ht="25.5" customHeight="1" x14ac:dyDescent="0.15">
      <c r="A3" s="23" t="s">
        <v>193</v>
      </c>
      <c r="B3" s="24">
        <f>'税金計算 '!$AA$12</f>
        <v>2763569</v>
      </c>
      <c r="C3" s="25" t="s">
        <v>194</v>
      </c>
      <c r="D3" s="24"/>
    </row>
    <row r="4" spans="1:4" ht="25.5" customHeight="1" x14ac:dyDescent="0.15">
      <c r="A4" s="26"/>
      <c r="B4" s="27"/>
      <c r="C4" s="28" t="s">
        <v>195</v>
      </c>
      <c r="D4" s="27">
        <f>'税金計算 '!$AA$16</f>
        <v>90600</v>
      </c>
    </row>
    <row r="5" spans="1:4" ht="25.5" customHeight="1" x14ac:dyDescent="0.15">
      <c r="A5" s="26" t="s">
        <v>196</v>
      </c>
      <c r="B5" s="27">
        <f>'税金計算 '!$AA$13</f>
        <v>1</v>
      </c>
      <c r="C5" s="29" t="s">
        <v>197</v>
      </c>
      <c r="D5" s="27">
        <f>'税金計算 '!$AA$17</f>
        <v>2672970</v>
      </c>
    </row>
    <row r="6" spans="1:4" ht="25.5" customHeight="1" thickBot="1" x14ac:dyDescent="0.2">
      <c r="A6" s="30"/>
      <c r="B6" s="31"/>
      <c r="C6" s="32" t="s">
        <v>198</v>
      </c>
      <c r="D6" s="31">
        <f>'税金計算 '!$AA$18</f>
        <v>3600</v>
      </c>
    </row>
    <row r="7" spans="1:4" ht="25.5" customHeight="1" thickBot="1" x14ac:dyDescent="0.2">
      <c r="A7" s="33" t="s">
        <v>199</v>
      </c>
      <c r="B7" s="34">
        <f>SUM(B3:B6)</f>
        <v>2763570</v>
      </c>
      <c r="C7" s="35" t="s">
        <v>199</v>
      </c>
      <c r="D7" s="34">
        <f>SUM(D4:D5)</f>
        <v>2763570</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230</v>
      </c>
      <c r="B11" s="236"/>
      <c r="C11" s="236"/>
      <c r="D11" s="236"/>
    </row>
    <row r="12" spans="1:4" ht="25.5" customHeight="1" thickBot="1" x14ac:dyDescent="0.2">
      <c r="A12" s="238" t="s">
        <v>231</v>
      </c>
      <c r="B12" s="238"/>
      <c r="C12" s="238"/>
      <c r="D12" s="238"/>
    </row>
    <row r="13" spans="1:4" ht="25.5" customHeight="1" x14ac:dyDescent="0.15">
      <c r="A13" s="23" t="s">
        <v>135</v>
      </c>
      <c r="B13" s="24">
        <f>'税金計算 '!$AA$6</f>
        <v>0</v>
      </c>
      <c r="C13" s="23" t="s">
        <v>136</v>
      </c>
      <c r="D13" s="24">
        <f>'税金計算 '!$AA$5</f>
        <v>100000</v>
      </c>
    </row>
    <row r="14" spans="1:4" ht="25.5" customHeight="1" x14ac:dyDescent="0.15">
      <c r="A14" s="37" t="s">
        <v>90</v>
      </c>
      <c r="B14" s="38">
        <f>'税金計算 '!$AA$7</f>
        <v>0</v>
      </c>
      <c r="C14" s="37"/>
      <c r="D14" s="38"/>
    </row>
    <row r="15" spans="1:4" ht="25.5" customHeight="1" x14ac:dyDescent="0.15">
      <c r="A15" s="39" t="s">
        <v>137</v>
      </c>
      <c r="B15" s="38">
        <f>'税金計算 '!$AA$9</f>
        <v>8300</v>
      </c>
      <c r="C15" s="37"/>
      <c r="D15" s="38"/>
    </row>
    <row r="16" spans="1:4" ht="25.5" customHeight="1" x14ac:dyDescent="0.15">
      <c r="A16" s="26" t="s">
        <v>138</v>
      </c>
      <c r="B16" s="27">
        <f>'税金計算 '!$AA$10</f>
        <v>88100</v>
      </c>
      <c r="C16" s="26"/>
      <c r="D16" s="27"/>
    </row>
    <row r="17" spans="1:4" ht="25.5" customHeight="1" x14ac:dyDescent="0.15">
      <c r="A17" s="26" t="s">
        <v>139</v>
      </c>
      <c r="B17" s="27">
        <f>'税金計算 '!$AA$8</f>
        <v>0</v>
      </c>
      <c r="C17" s="26"/>
      <c r="D17" s="27"/>
    </row>
    <row r="18" spans="1:4" ht="25.5" customHeight="1" thickBot="1" x14ac:dyDescent="0.2">
      <c r="A18" s="30" t="s">
        <v>0</v>
      </c>
      <c r="B18" s="31">
        <f>'税金計算 '!$AA$11</f>
        <v>3600</v>
      </c>
      <c r="C18" s="30"/>
      <c r="D18" s="31"/>
    </row>
    <row r="19" spans="1:4" ht="25.5" customHeight="1" thickBot="1" x14ac:dyDescent="0.2">
      <c r="A19" s="40" t="s">
        <v>75</v>
      </c>
      <c r="B19" s="34">
        <f>SUM(B13:B18)</f>
        <v>100000</v>
      </c>
      <c r="C19" s="41"/>
      <c r="D19" s="34">
        <f>SUM(D13:D18)</f>
        <v>100000</v>
      </c>
    </row>
  </sheetData>
  <mergeCells count="5">
    <mergeCell ref="A1:D1"/>
    <mergeCell ref="A2:D2"/>
    <mergeCell ref="A10:D10"/>
    <mergeCell ref="A11:D11"/>
    <mergeCell ref="A12:D12"/>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H46"/>
  <sheetViews>
    <sheetView workbookViewId="0">
      <selection activeCell="M16" sqref="M16"/>
    </sheetView>
  </sheetViews>
  <sheetFormatPr defaultRowHeight="13.5" x14ac:dyDescent="0.15"/>
  <cols>
    <col min="1" max="2" width="17" customWidth="1"/>
    <col min="3" max="4" width="17" style="1" customWidth="1"/>
    <col min="5" max="5" width="17" customWidth="1"/>
    <col min="7" max="7" width="22" customWidth="1"/>
  </cols>
  <sheetData>
    <row r="4" spans="1:7" ht="14.25" thickBot="1" x14ac:dyDescent="0.2"/>
    <row r="5" spans="1:7" ht="19.5" thickBot="1" x14ac:dyDescent="0.2">
      <c r="A5" s="286" t="s">
        <v>103</v>
      </c>
      <c r="B5" s="287"/>
      <c r="C5" s="287"/>
      <c r="D5" s="287"/>
      <c r="E5" s="288"/>
    </row>
    <row r="6" spans="1:7" ht="14.25" thickBot="1" x14ac:dyDescent="0.2">
      <c r="A6" s="2" t="s">
        <v>94</v>
      </c>
      <c r="B6" s="3"/>
      <c r="C6" s="12" t="s">
        <v>95</v>
      </c>
      <c r="D6" s="9" t="s">
        <v>96</v>
      </c>
      <c r="E6" s="4" t="s">
        <v>97</v>
      </c>
    </row>
    <row r="7" spans="1:7" ht="18" customHeight="1" x14ac:dyDescent="0.15">
      <c r="A7" s="42">
        <v>44244</v>
      </c>
      <c r="B7" s="43" t="s">
        <v>140</v>
      </c>
      <c r="C7" s="44"/>
      <c r="D7" s="45">
        <v>10000</v>
      </c>
      <c r="E7" s="46">
        <v>10000</v>
      </c>
    </row>
    <row r="8" spans="1:7" ht="18" customHeight="1" x14ac:dyDescent="0.15">
      <c r="A8" s="5">
        <v>44253</v>
      </c>
      <c r="B8" s="6" t="s">
        <v>98</v>
      </c>
      <c r="C8" s="13"/>
      <c r="D8" s="10">
        <v>1126426</v>
      </c>
      <c r="E8" s="7">
        <f>E7-C8+D8</f>
        <v>1136426</v>
      </c>
    </row>
    <row r="9" spans="1:7" ht="18" customHeight="1" x14ac:dyDescent="0.15">
      <c r="A9" s="5">
        <v>44253</v>
      </c>
      <c r="B9" s="6" t="s">
        <v>99</v>
      </c>
      <c r="C9" s="13">
        <v>285800</v>
      </c>
      <c r="D9" s="10"/>
      <c r="E9" s="7">
        <f>E8-C9+D9</f>
        <v>850626</v>
      </c>
    </row>
    <row r="10" spans="1:7" ht="18" customHeight="1" x14ac:dyDescent="0.15">
      <c r="A10" s="5">
        <v>44253</v>
      </c>
      <c r="B10" s="6" t="s">
        <v>100</v>
      </c>
      <c r="C10" s="13"/>
      <c r="D10" s="10">
        <v>306501</v>
      </c>
      <c r="E10" s="7">
        <f t="shared" ref="E10:E15" si="0">E9-C10+D10</f>
        <v>1157127</v>
      </c>
    </row>
    <row r="11" spans="1:7" ht="18" customHeight="1" x14ac:dyDescent="0.15">
      <c r="A11" s="5">
        <v>44253</v>
      </c>
      <c r="B11" s="6" t="s">
        <v>102</v>
      </c>
      <c r="C11" s="13">
        <v>800000</v>
      </c>
      <c r="D11" s="10"/>
      <c r="E11" s="7">
        <f t="shared" si="0"/>
        <v>357127</v>
      </c>
      <c r="G11" t="s">
        <v>178</v>
      </c>
    </row>
    <row r="12" spans="1:7" ht="18" customHeight="1" x14ac:dyDescent="0.15">
      <c r="A12" s="5">
        <v>43900</v>
      </c>
      <c r="B12" s="6" t="s">
        <v>101</v>
      </c>
      <c r="C12" s="14">
        <v>85900</v>
      </c>
      <c r="D12" s="10"/>
      <c r="E12" s="7">
        <f t="shared" si="0"/>
        <v>271227</v>
      </c>
    </row>
    <row r="13" spans="1:7" ht="18" customHeight="1" x14ac:dyDescent="0.15">
      <c r="A13" s="5">
        <v>44279</v>
      </c>
      <c r="B13" s="6" t="s">
        <v>250</v>
      </c>
      <c r="C13" s="14"/>
      <c r="D13" s="10">
        <v>22387</v>
      </c>
      <c r="E13" s="7">
        <f t="shared" si="0"/>
        <v>293614</v>
      </c>
      <c r="G13" t="s">
        <v>179</v>
      </c>
    </row>
    <row r="14" spans="1:7" ht="18" customHeight="1" x14ac:dyDescent="0.15">
      <c r="A14" s="5">
        <v>44312</v>
      </c>
      <c r="B14" s="6" t="s">
        <v>250</v>
      </c>
      <c r="C14" s="13"/>
      <c r="D14" s="10">
        <v>30835</v>
      </c>
      <c r="E14" s="7">
        <f t="shared" si="0"/>
        <v>324449</v>
      </c>
    </row>
    <row r="15" spans="1:7" ht="18" customHeight="1" x14ac:dyDescent="0.15">
      <c r="A15" s="5">
        <v>44312</v>
      </c>
      <c r="B15" s="6" t="s">
        <v>251</v>
      </c>
      <c r="C15" s="13">
        <v>500</v>
      </c>
      <c r="D15" s="10"/>
      <c r="E15" s="7">
        <f t="shared" si="0"/>
        <v>323949</v>
      </c>
    </row>
    <row r="16" spans="1:7" ht="18" customHeight="1" x14ac:dyDescent="0.15">
      <c r="A16" s="5"/>
      <c r="B16" s="6"/>
      <c r="C16" s="13"/>
      <c r="D16" s="10"/>
      <c r="E16" s="7"/>
    </row>
    <row r="17" spans="1:8" ht="18" customHeight="1" x14ac:dyDescent="0.15">
      <c r="A17" s="8"/>
      <c r="B17" s="6"/>
      <c r="C17" s="13"/>
      <c r="D17" s="10"/>
      <c r="E17" s="7"/>
    </row>
    <row r="18" spans="1:8" ht="18" customHeight="1" x14ac:dyDescent="0.15">
      <c r="A18" s="8"/>
      <c r="B18" s="6"/>
      <c r="C18" s="13"/>
      <c r="D18" s="10"/>
      <c r="E18" s="7"/>
      <c r="G18" s="47"/>
    </row>
    <row r="19" spans="1:8" ht="18" customHeight="1" x14ac:dyDescent="0.15">
      <c r="A19" s="8"/>
      <c r="B19" s="6"/>
      <c r="C19" s="13"/>
      <c r="D19" s="10"/>
      <c r="E19" s="7"/>
      <c r="F19">
        <v>3</v>
      </c>
      <c r="G19">
        <v>18559</v>
      </c>
    </row>
    <row r="20" spans="1:8" ht="18" customHeight="1" x14ac:dyDescent="0.15">
      <c r="A20" s="8"/>
      <c r="B20" s="6"/>
      <c r="C20" s="13"/>
      <c r="D20" s="10"/>
      <c r="E20" s="6"/>
      <c r="F20">
        <v>4</v>
      </c>
      <c r="G20">
        <v>30914</v>
      </c>
    </row>
    <row r="21" spans="1:8" ht="18" customHeight="1" x14ac:dyDescent="0.15">
      <c r="A21" s="8"/>
      <c r="B21" s="6"/>
      <c r="C21" s="13"/>
      <c r="D21" s="10"/>
      <c r="E21" s="6"/>
      <c r="F21">
        <v>5</v>
      </c>
      <c r="G21">
        <v>37250</v>
      </c>
    </row>
    <row r="22" spans="1:8" ht="18" customHeight="1" x14ac:dyDescent="0.15">
      <c r="A22" s="8"/>
      <c r="B22" s="6"/>
      <c r="C22" s="13"/>
      <c r="D22" s="10"/>
      <c r="E22" s="6"/>
      <c r="F22">
        <v>6</v>
      </c>
      <c r="G22">
        <v>29251</v>
      </c>
    </row>
    <row r="23" spans="1:8" ht="18" customHeight="1" x14ac:dyDescent="0.15">
      <c r="A23" s="8"/>
      <c r="B23" s="6"/>
      <c r="C23" s="13"/>
      <c r="D23" s="10"/>
      <c r="E23" s="6"/>
      <c r="F23">
        <v>7</v>
      </c>
      <c r="G23">
        <v>30069</v>
      </c>
    </row>
    <row r="24" spans="1:8" ht="18" customHeight="1" x14ac:dyDescent="0.15">
      <c r="A24" s="8"/>
      <c r="B24" s="6"/>
      <c r="C24" s="13"/>
      <c r="D24" s="10"/>
      <c r="E24" s="6"/>
      <c r="F24">
        <v>8</v>
      </c>
      <c r="G24">
        <v>23892</v>
      </c>
    </row>
    <row r="25" spans="1:8" ht="18" customHeight="1" x14ac:dyDescent="0.15">
      <c r="A25" s="5"/>
      <c r="B25" s="6"/>
      <c r="C25" s="14"/>
      <c r="D25" s="10"/>
      <c r="E25" s="7"/>
      <c r="F25">
        <v>9</v>
      </c>
      <c r="G25">
        <v>33158</v>
      </c>
    </row>
    <row r="26" spans="1:8" ht="18" customHeight="1" x14ac:dyDescent="0.15">
      <c r="A26" s="5"/>
      <c r="B26" s="6"/>
      <c r="C26" s="13"/>
      <c r="D26" s="10"/>
      <c r="E26" s="7"/>
      <c r="F26">
        <v>10</v>
      </c>
      <c r="G26">
        <v>26109</v>
      </c>
    </row>
    <row r="27" spans="1:8" ht="18" customHeight="1" x14ac:dyDescent="0.15">
      <c r="A27" s="8"/>
      <c r="B27" s="6"/>
      <c r="C27" s="13"/>
      <c r="D27" s="10"/>
      <c r="E27" s="6"/>
      <c r="F27">
        <v>11</v>
      </c>
      <c r="G27">
        <v>22836</v>
      </c>
    </row>
    <row r="28" spans="1:8" ht="18" customHeight="1" x14ac:dyDescent="0.15">
      <c r="A28" s="5"/>
      <c r="B28" s="6"/>
      <c r="C28" s="13"/>
      <c r="D28" s="10"/>
      <c r="E28" s="7"/>
      <c r="F28">
        <v>12</v>
      </c>
      <c r="G28">
        <v>18348</v>
      </c>
    </row>
    <row r="29" spans="1:8" ht="18" customHeight="1" x14ac:dyDescent="0.15">
      <c r="A29" s="5"/>
      <c r="B29" s="6"/>
      <c r="C29" s="13"/>
      <c r="D29" s="10"/>
      <c r="E29" s="7"/>
      <c r="F29">
        <v>1</v>
      </c>
      <c r="G29">
        <v>18612</v>
      </c>
      <c r="H29">
        <v>288998</v>
      </c>
    </row>
    <row r="30" spans="1:8" ht="18" customHeight="1" x14ac:dyDescent="0.15">
      <c r="A30" s="8"/>
      <c r="B30" s="6"/>
      <c r="C30" s="13"/>
      <c r="D30" s="10"/>
      <c r="E30" s="6"/>
      <c r="F30">
        <v>2</v>
      </c>
      <c r="G30">
        <v>17503</v>
      </c>
    </row>
    <row r="31" spans="1:8" ht="18" customHeight="1" x14ac:dyDescent="0.15">
      <c r="A31" s="5"/>
      <c r="B31" s="6"/>
      <c r="C31" s="13"/>
      <c r="D31" s="10"/>
      <c r="E31" s="7"/>
      <c r="G31">
        <f>SUM(G19:G30)</f>
        <v>306501</v>
      </c>
    </row>
    <row r="32" spans="1:8" ht="18" customHeight="1" x14ac:dyDescent="0.15">
      <c r="A32" s="5"/>
      <c r="B32" s="6"/>
      <c r="C32" s="13"/>
      <c r="D32" s="10"/>
      <c r="E32" s="7"/>
    </row>
    <row r="33" spans="1:5" ht="18" customHeight="1" x14ac:dyDescent="0.15">
      <c r="A33" s="5"/>
      <c r="B33" s="6"/>
      <c r="C33" s="13"/>
      <c r="D33" s="10"/>
      <c r="E33" s="7"/>
    </row>
    <row r="34" spans="1:5" ht="18" customHeight="1" x14ac:dyDescent="0.15">
      <c r="A34" s="5"/>
      <c r="B34" s="6"/>
      <c r="C34" s="13"/>
      <c r="D34" s="11"/>
      <c r="E34" s="7"/>
    </row>
    <row r="35" spans="1:5" ht="18" customHeight="1" x14ac:dyDescent="0.15">
      <c r="A35" s="5"/>
      <c r="B35" s="6"/>
      <c r="C35" s="13"/>
      <c r="D35" s="10"/>
      <c r="E35" s="7"/>
    </row>
    <row r="36" spans="1:5" ht="18" customHeight="1" x14ac:dyDescent="0.15">
      <c r="A36" s="5"/>
      <c r="B36" s="6"/>
      <c r="C36" s="13"/>
      <c r="D36" s="10"/>
      <c r="E36" s="7"/>
    </row>
    <row r="37" spans="1:5" ht="18" customHeight="1" x14ac:dyDescent="0.15">
      <c r="A37" s="5"/>
      <c r="B37" s="6"/>
      <c r="C37" s="13"/>
      <c r="D37" s="10"/>
      <c r="E37" s="7"/>
    </row>
    <row r="38" spans="1:5" ht="18" customHeight="1" x14ac:dyDescent="0.15">
      <c r="A38" s="5"/>
      <c r="B38" s="6"/>
      <c r="C38" s="13"/>
      <c r="D38" s="10"/>
      <c r="E38" s="7"/>
    </row>
    <row r="39" spans="1:5" ht="18" customHeight="1" x14ac:dyDescent="0.15">
      <c r="A39" s="5"/>
      <c r="B39" s="6"/>
      <c r="C39" s="13"/>
      <c r="D39" s="10"/>
      <c r="E39" s="7"/>
    </row>
    <row r="40" spans="1:5" ht="18" customHeight="1" x14ac:dyDescent="0.15">
      <c r="A40" s="5"/>
      <c r="B40" s="6"/>
      <c r="C40" s="13"/>
      <c r="D40" s="10"/>
      <c r="E40" s="7"/>
    </row>
    <row r="41" spans="1:5" ht="18" customHeight="1" x14ac:dyDescent="0.15">
      <c r="A41" s="5"/>
      <c r="B41" s="6"/>
      <c r="C41" s="13"/>
      <c r="D41" s="10"/>
      <c r="E41" s="7"/>
    </row>
    <row r="42" spans="1:5" ht="18" customHeight="1" x14ac:dyDescent="0.15">
      <c r="A42" s="5"/>
      <c r="B42" s="6"/>
      <c r="C42" s="13"/>
      <c r="D42" s="10"/>
      <c r="E42" s="7"/>
    </row>
    <row r="43" spans="1:5" ht="18" customHeight="1" x14ac:dyDescent="0.15">
      <c r="A43" s="5"/>
      <c r="B43" s="6"/>
      <c r="C43" s="13"/>
      <c r="D43" s="10"/>
      <c r="E43" s="7"/>
    </row>
    <row r="44" spans="1:5" ht="18" customHeight="1" x14ac:dyDescent="0.15">
      <c r="A44" s="5"/>
      <c r="B44" s="6"/>
      <c r="C44" s="13"/>
      <c r="D44" s="10"/>
      <c r="E44" s="7"/>
    </row>
    <row r="45" spans="1:5" ht="18" customHeight="1" x14ac:dyDescent="0.15">
      <c r="A45" s="5"/>
      <c r="B45" s="6"/>
      <c r="C45" s="13"/>
      <c r="D45" s="10"/>
      <c r="E45" s="7"/>
    </row>
    <row r="46" spans="1:5" ht="18" customHeight="1" x14ac:dyDescent="0.15">
      <c r="A46" s="8"/>
      <c r="B46" s="6"/>
      <c r="C46" s="13"/>
      <c r="D46" s="10"/>
      <c r="E46" s="6"/>
    </row>
  </sheetData>
  <mergeCells count="1">
    <mergeCell ref="A5:E5"/>
  </mergeCells>
  <phoneticPr fontId="2"/>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workbookViewId="0">
      <selection activeCell="I8" sqref="I8"/>
    </sheetView>
  </sheetViews>
  <sheetFormatPr defaultColWidth="9" defaultRowHeight="14.25" x14ac:dyDescent="0.15"/>
  <cols>
    <col min="1" max="1" width="25.25" style="22" customWidth="1"/>
    <col min="2" max="2" width="19.25" style="36" customWidth="1"/>
    <col min="3" max="3" width="21.75" style="22" customWidth="1"/>
    <col min="4" max="4" width="19.25" style="36" customWidth="1"/>
    <col min="5" max="16384" width="9" style="22"/>
  </cols>
  <sheetData>
    <row r="1" spans="1:4" ht="27" customHeight="1" x14ac:dyDescent="0.15">
      <c r="A1" s="236" t="s">
        <v>37</v>
      </c>
      <c r="B1" s="236"/>
      <c r="C1" s="236"/>
      <c r="D1" s="236"/>
    </row>
    <row r="2" spans="1:4" ht="27" customHeight="1" thickBot="1" x14ac:dyDescent="0.2">
      <c r="A2" s="237">
        <v>44255</v>
      </c>
      <c r="B2" s="237"/>
      <c r="C2" s="237"/>
      <c r="D2" s="237"/>
    </row>
    <row r="3" spans="1:4" ht="25.5" customHeight="1" x14ac:dyDescent="0.15">
      <c r="A3" s="23" t="s">
        <v>129</v>
      </c>
      <c r="B3" s="24">
        <f>'税金計算 '!$K$12</f>
        <v>357127</v>
      </c>
      <c r="C3" s="25" t="s">
        <v>130</v>
      </c>
      <c r="D3" s="24"/>
    </row>
    <row r="4" spans="1:4" ht="25.5" customHeight="1" x14ac:dyDescent="0.15">
      <c r="A4" s="26"/>
      <c r="B4" s="27"/>
      <c r="C4" s="28" t="s">
        <v>131</v>
      </c>
      <c r="D4" s="27">
        <f>'税金計算 '!$K$16</f>
        <v>86400</v>
      </c>
    </row>
    <row r="5" spans="1:4" ht="25.5" customHeight="1" x14ac:dyDescent="0.15">
      <c r="A5" s="26" t="s">
        <v>31</v>
      </c>
      <c r="B5" s="27">
        <f>'税金計算 '!$K$13</f>
        <v>1818449</v>
      </c>
      <c r="C5" s="29" t="s">
        <v>34</v>
      </c>
      <c r="D5" s="27">
        <f>'税金計算 '!$K$17</f>
        <v>2089176</v>
      </c>
    </row>
    <row r="6" spans="1:4" ht="25.5" customHeight="1" thickBot="1" x14ac:dyDescent="0.2">
      <c r="A6" s="30"/>
      <c r="B6" s="31"/>
      <c r="C6" s="32" t="s">
        <v>132</v>
      </c>
      <c r="D6" s="31">
        <f>'税金計算 '!$K$18</f>
        <v>-823183</v>
      </c>
    </row>
    <row r="7" spans="1:4" ht="25.5" customHeight="1" thickBot="1" x14ac:dyDescent="0.2">
      <c r="A7" s="33" t="s">
        <v>75</v>
      </c>
      <c r="B7" s="34">
        <f>SUM(B3:B6)</f>
        <v>2175576</v>
      </c>
      <c r="C7" s="35" t="s">
        <v>75</v>
      </c>
      <c r="D7" s="34">
        <f>SUM(D3:D5)</f>
        <v>2175576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133</v>
      </c>
      <c r="B11" s="236"/>
      <c r="C11" s="236"/>
      <c r="D11" s="236"/>
    </row>
    <row r="12" spans="1:4" ht="25.5" customHeight="1" thickBot="1" x14ac:dyDescent="0.2">
      <c r="A12" s="238" t="s">
        <v>134</v>
      </c>
      <c r="B12" s="238"/>
      <c r="C12" s="238"/>
      <c r="D12" s="238"/>
    </row>
    <row r="13" spans="1:4" ht="25.5" customHeight="1" x14ac:dyDescent="0.15">
      <c r="A13" s="23" t="s">
        <v>135</v>
      </c>
      <c r="B13" s="24">
        <f>'税金計算 '!$K$6</f>
        <v>243284</v>
      </c>
      <c r="C13" s="23" t="s">
        <v>136</v>
      </c>
      <c r="D13" s="24">
        <f>'税金計算 '!$K$5</f>
        <v>306501</v>
      </c>
    </row>
    <row r="14" spans="1:4" ht="25.5" customHeight="1" x14ac:dyDescent="0.15">
      <c r="A14" s="37" t="s">
        <v>90</v>
      </c>
      <c r="B14" s="38">
        <f>'税金計算 '!$K$7</f>
        <v>0</v>
      </c>
      <c r="C14" s="37"/>
      <c r="D14" s="38"/>
    </row>
    <row r="15" spans="1:4" ht="25.5" customHeight="1" x14ac:dyDescent="0.15">
      <c r="A15" s="39" t="s">
        <v>137</v>
      </c>
      <c r="B15" s="38">
        <f>'税金計算 '!$K$9</f>
        <v>3900</v>
      </c>
      <c r="C15" s="37"/>
      <c r="D15" s="38"/>
    </row>
    <row r="16" spans="1:4" ht="25.5" customHeight="1" x14ac:dyDescent="0.15">
      <c r="A16" s="26" t="s">
        <v>138</v>
      </c>
      <c r="B16" s="27">
        <f>'税金計算 '!$K$10</f>
        <v>82500</v>
      </c>
      <c r="C16" s="26"/>
      <c r="D16" s="27"/>
    </row>
    <row r="17" spans="1:4" ht="25.5" customHeight="1" x14ac:dyDescent="0.15">
      <c r="A17" s="26" t="s">
        <v>139</v>
      </c>
      <c r="B17" s="27">
        <f>'税金計算 '!$K$8</f>
        <v>800000</v>
      </c>
      <c r="C17" s="26"/>
      <c r="D17" s="27"/>
    </row>
    <row r="18" spans="1:4" ht="25.5" customHeight="1" thickBot="1" x14ac:dyDescent="0.2">
      <c r="A18" s="30" t="s">
        <v>0</v>
      </c>
      <c r="B18" s="31">
        <f>'税金計算 '!$K$11</f>
        <v>-823183</v>
      </c>
      <c r="C18" s="30"/>
      <c r="D18" s="31"/>
    </row>
    <row r="19" spans="1:4" ht="25.5" customHeight="1" thickBot="1" x14ac:dyDescent="0.2">
      <c r="A19" s="40" t="s">
        <v>75</v>
      </c>
      <c r="B19" s="34">
        <f>SUM(B13:B18)</f>
        <v>306501</v>
      </c>
      <c r="C19" s="41"/>
      <c r="D19" s="34">
        <f>SUM(D13:D18)</f>
        <v>306501</v>
      </c>
    </row>
  </sheetData>
  <mergeCells count="5">
    <mergeCell ref="A1:D1"/>
    <mergeCell ref="A2:D2"/>
    <mergeCell ref="A10:D10"/>
    <mergeCell ref="A11:D11"/>
    <mergeCell ref="A12:D1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workbookViewId="0">
      <selection activeCell="N7" sqref="N7"/>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44620</v>
      </c>
      <c r="B2" s="237"/>
      <c r="C2" s="237"/>
      <c r="D2" s="237"/>
    </row>
    <row r="3" spans="1:4" ht="25.5" customHeight="1" x14ac:dyDescent="0.15">
      <c r="A3" s="23" t="s">
        <v>193</v>
      </c>
      <c r="B3" s="24">
        <f>'税金計算 '!$L$12</f>
        <v>302173</v>
      </c>
      <c r="C3" s="25" t="s">
        <v>194</v>
      </c>
      <c r="D3" s="24"/>
    </row>
    <row r="4" spans="1:4" ht="25.5" customHeight="1" x14ac:dyDescent="0.15">
      <c r="A4" s="26"/>
      <c r="B4" s="27"/>
      <c r="C4" s="28" t="s">
        <v>195</v>
      </c>
      <c r="D4" s="27">
        <f>'税金計算 '!$L$16</f>
        <v>91200</v>
      </c>
    </row>
    <row r="5" spans="1:4" ht="25.5" customHeight="1" x14ac:dyDescent="0.15">
      <c r="A5" s="26" t="s">
        <v>196</v>
      </c>
      <c r="B5" s="27">
        <f>'税金計算 '!$L$13</f>
        <v>1603873</v>
      </c>
      <c r="C5" s="29" t="s">
        <v>197</v>
      </c>
      <c r="D5" s="27">
        <f>'税金計算 '!$L$17</f>
        <v>1814846</v>
      </c>
    </row>
    <row r="6" spans="1:4" ht="25.5" customHeight="1" thickBot="1" x14ac:dyDescent="0.2">
      <c r="A6" s="30"/>
      <c r="B6" s="31"/>
      <c r="C6" s="32" t="s">
        <v>198</v>
      </c>
      <c r="D6" s="31">
        <f>'税金計算 '!$L$18</f>
        <v>-273730</v>
      </c>
    </row>
    <row r="7" spans="1:4" ht="25.5" customHeight="1" thickBot="1" x14ac:dyDescent="0.2">
      <c r="A7" s="33" t="s">
        <v>199</v>
      </c>
      <c r="B7" s="34">
        <f>SUM(B3:B6)</f>
        <v>1906046</v>
      </c>
      <c r="C7" s="35" t="s">
        <v>199</v>
      </c>
      <c r="D7" s="34">
        <f>SUM(D4:D5)</f>
        <v>1906046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200</v>
      </c>
      <c r="B11" s="236"/>
      <c r="C11" s="236"/>
      <c r="D11" s="236"/>
    </row>
    <row r="12" spans="1:4" ht="25.5" customHeight="1" thickBot="1" x14ac:dyDescent="0.2">
      <c r="A12" s="238" t="s">
        <v>201</v>
      </c>
      <c r="B12" s="238"/>
      <c r="C12" s="238"/>
      <c r="D12" s="238"/>
    </row>
    <row r="13" spans="1:4" ht="25.5" customHeight="1" x14ac:dyDescent="0.15">
      <c r="A13" s="23" t="s">
        <v>135</v>
      </c>
      <c r="B13" s="24">
        <f>'税金計算 '!$L$6</f>
        <v>214576</v>
      </c>
      <c r="C13" s="23" t="s">
        <v>136</v>
      </c>
      <c r="D13" s="24">
        <f>'税金計算 '!$L$5</f>
        <v>302673</v>
      </c>
    </row>
    <row r="14" spans="1:4" ht="25.5" customHeight="1" x14ac:dyDescent="0.15">
      <c r="A14" s="37" t="s">
        <v>90</v>
      </c>
      <c r="B14" s="38">
        <f>'税金計算 '!$L$7</f>
        <v>0</v>
      </c>
      <c r="C14" s="37"/>
      <c r="D14" s="38"/>
    </row>
    <row r="15" spans="1:4" ht="25.5" customHeight="1" x14ac:dyDescent="0.15">
      <c r="A15" s="39" t="s">
        <v>137</v>
      </c>
      <c r="B15" s="38">
        <f>'税金計算 '!$L$9</f>
        <v>3900</v>
      </c>
      <c r="C15" s="37"/>
      <c r="D15" s="38"/>
    </row>
    <row r="16" spans="1:4" ht="25.5" customHeight="1" x14ac:dyDescent="0.15">
      <c r="A16" s="26" t="s">
        <v>138</v>
      </c>
      <c r="B16" s="27">
        <f>'税金計算 '!$L$10</f>
        <v>86700</v>
      </c>
      <c r="C16" s="26"/>
      <c r="D16" s="27"/>
    </row>
    <row r="17" spans="1:4" ht="25.5" customHeight="1" x14ac:dyDescent="0.15">
      <c r="A17" s="26" t="s">
        <v>139</v>
      </c>
      <c r="B17" s="27">
        <f>'税金計算 '!$L$8</f>
        <v>271227</v>
      </c>
      <c r="C17" s="26"/>
      <c r="D17" s="27"/>
    </row>
    <row r="18" spans="1:4" ht="25.5" customHeight="1" thickBot="1" x14ac:dyDescent="0.2">
      <c r="A18" s="30" t="s">
        <v>0</v>
      </c>
      <c r="B18" s="31">
        <f>'税金計算 '!$L$11</f>
        <v>-273730</v>
      </c>
      <c r="C18" s="30"/>
      <c r="D18" s="31"/>
    </row>
    <row r="19" spans="1:4" ht="25.5" customHeight="1" thickBot="1" x14ac:dyDescent="0.2">
      <c r="A19" s="40" t="s">
        <v>75</v>
      </c>
      <c r="B19" s="34">
        <f>SUM(B13:B18)</f>
        <v>302673</v>
      </c>
      <c r="C19" s="41"/>
      <c r="D19" s="34">
        <f>SUM(D13:D18)</f>
        <v>302673</v>
      </c>
    </row>
  </sheetData>
  <mergeCells count="5">
    <mergeCell ref="A1:D1"/>
    <mergeCell ref="A2:D2"/>
    <mergeCell ref="A10:D10"/>
    <mergeCell ref="A11:D11"/>
    <mergeCell ref="A12:D12"/>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BD15-FB92-4D15-B3C1-E0FF7E4A122B}">
  <dimension ref="A1:D19"/>
  <sheetViews>
    <sheetView workbookViewId="0">
      <selection activeCell="A11" sqref="A11:D11"/>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44985</v>
      </c>
      <c r="B2" s="237"/>
      <c r="C2" s="237"/>
      <c r="D2" s="237"/>
    </row>
    <row r="3" spans="1:4" ht="25.5" customHeight="1" x14ac:dyDescent="0.15">
      <c r="A3" s="23" t="s">
        <v>193</v>
      </c>
      <c r="B3" s="24">
        <f>'税金計算 '!$M$12</f>
        <v>523177</v>
      </c>
      <c r="C3" s="25" t="s">
        <v>194</v>
      </c>
      <c r="D3" s="24"/>
    </row>
    <row r="4" spans="1:4" ht="25.5" customHeight="1" x14ac:dyDescent="0.15">
      <c r="A4" s="26"/>
      <c r="B4" s="27"/>
      <c r="C4" s="28" t="s">
        <v>195</v>
      </c>
      <c r="D4" s="27">
        <f>'税金計算 '!$M$16</f>
        <v>98200</v>
      </c>
    </row>
    <row r="5" spans="1:4" ht="25.5" customHeight="1" x14ac:dyDescent="0.15">
      <c r="A5" s="26" t="s">
        <v>196</v>
      </c>
      <c r="B5" s="27">
        <f>'税金計算 '!$M$13</f>
        <v>1414616</v>
      </c>
      <c r="C5" s="29" t="s">
        <v>197</v>
      </c>
      <c r="D5" s="27">
        <f>'税金計算 '!$M$17</f>
        <v>1839593</v>
      </c>
    </row>
    <row r="6" spans="1:4" ht="25.5" customHeight="1" thickBot="1" x14ac:dyDescent="0.2">
      <c r="A6" s="30"/>
      <c r="B6" s="31"/>
      <c r="C6" s="32" t="s">
        <v>198</v>
      </c>
      <c r="D6" s="31">
        <f>'税金計算 '!$M$18</f>
        <v>25547</v>
      </c>
    </row>
    <row r="7" spans="1:4" ht="25.5" customHeight="1" thickBot="1" x14ac:dyDescent="0.2">
      <c r="A7" s="33" t="s">
        <v>199</v>
      </c>
      <c r="B7" s="34">
        <f>SUM(B3:B6)</f>
        <v>1937793</v>
      </c>
      <c r="C7" s="35" t="s">
        <v>199</v>
      </c>
      <c r="D7" s="34">
        <f>SUM(D4:D5)</f>
        <v>1937793</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202</v>
      </c>
      <c r="B11" s="236"/>
      <c r="C11" s="236"/>
      <c r="D11" s="236"/>
    </row>
    <row r="12" spans="1:4" ht="25.5" customHeight="1" thickBot="1" x14ac:dyDescent="0.2">
      <c r="A12" s="238" t="s">
        <v>203</v>
      </c>
      <c r="B12" s="238"/>
      <c r="C12" s="238"/>
      <c r="D12" s="238"/>
    </row>
    <row r="13" spans="1:4" ht="25.5" customHeight="1" x14ac:dyDescent="0.15">
      <c r="A13" s="23" t="s">
        <v>135</v>
      </c>
      <c r="B13" s="24">
        <f>'税金計算 '!$M$6</f>
        <v>189257</v>
      </c>
      <c r="C13" s="23" t="s">
        <v>136</v>
      </c>
      <c r="D13" s="24">
        <f>'税金計算 '!$M$5</f>
        <v>312204</v>
      </c>
    </row>
    <row r="14" spans="1:4" ht="25.5" customHeight="1" x14ac:dyDescent="0.15">
      <c r="A14" s="37" t="s">
        <v>90</v>
      </c>
      <c r="B14" s="38">
        <f>'税金計算 '!$M$7</f>
        <v>0</v>
      </c>
      <c r="C14" s="37"/>
      <c r="D14" s="38"/>
    </row>
    <row r="15" spans="1:4" ht="25.5" customHeight="1" x14ac:dyDescent="0.15">
      <c r="A15" s="39" t="s">
        <v>137</v>
      </c>
      <c r="B15" s="38">
        <f>'税金計算 '!$M$9</f>
        <v>4500</v>
      </c>
      <c r="C15" s="37"/>
      <c r="D15" s="38"/>
    </row>
    <row r="16" spans="1:4" ht="25.5" customHeight="1" x14ac:dyDescent="0.15">
      <c r="A16" s="26" t="s">
        <v>138</v>
      </c>
      <c r="B16" s="27">
        <f>'税金計算 '!$M$10</f>
        <v>92900</v>
      </c>
      <c r="C16" s="26"/>
      <c r="D16" s="27"/>
    </row>
    <row r="17" spans="1:4" ht="25.5" customHeight="1" x14ac:dyDescent="0.15">
      <c r="A17" s="26" t="s">
        <v>139</v>
      </c>
      <c r="B17" s="27">
        <f>'税金計算 '!$M$8</f>
        <v>0</v>
      </c>
      <c r="C17" s="26"/>
      <c r="D17" s="27"/>
    </row>
    <row r="18" spans="1:4" ht="25.5" customHeight="1" thickBot="1" x14ac:dyDescent="0.2">
      <c r="A18" s="30" t="s">
        <v>0</v>
      </c>
      <c r="B18" s="31">
        <f>'税金計算 '!$M$11</f>
        <v>25547</v>
      </c>
      <c r="C18" s="30"/>
      <c r="D18" s="31"/>
    </row>
    <row r="19" spans="1:4" ht="25.5" customHeight="1" thickBot="1" x14ac:dyDescent="0.2">
      <c r="A19" s="40" t="s">
        <v>75</v>
      </c>
      <c r="B19" s="34">
        <f>SUM(B13:B18)</f>
        <v>312204</v>
      </c>
      <c r="C19" s="41"/>
      <c r="D19" s="34">
        <f>SUM(D13:D18)</f>
        <v>312204</v>
      </c>
    </row>
  </sheetData>
  <mergeCells count="5">
    <mergeCell ref="A1:D1"/>
    <mergeCell ref="A2:D2"/>
    <mergeCell ref="A10:D10"/>
    <mergeCell ref="A11:D11"/>
    <mergeCell ref="A12:D12"/>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A3096-0658-40D1-8B21-6F7B706EE210}">
  <dimension ref="A1:D19"/>
  <sheetViews>
    <sheetView topLeftCell="A8"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45350</v>
      </c>
      <c r="B2" s="237"/>
      <c r="C2" s="237"/>
      <c r="D2" s="237"/>
    </row>
    <row r="3" spans="1:4" ht="25.5" customHeight="1" x14ac:dyDescent="0.15">
      <c r="A3" s="23" t="s">
        <v>193</v>
      </c>
      <c r="B3" s="24">
        <f>'税金計算 '!$N$12</f>
        <v>733514</v>
      </c>
      <c r="C3" s="25" t="s">
        <v>194</v>
      </c>
      <c r="D3" s="24"/>
    </row>
    <row r="4" spans="1:4" ht="25.5" customHeight="1" x14ac:dyDescent="0.15">
      <c r="A4" s="26"/>
      <c r="B4" s="27"/>
      <c r="C4" s="28" t="s">
        <v>195</v>
      </c>
      <c r="D4" s="27">
        <f>'税金計算 '!$N$16</f>
        <v>101900</v>
      </c>
    </row>
    <row r="5" spans="1:4" ht="25.5" customHeight="1" x14ac:dyDescent="0.15">
      <c r="A5" s="26" t="s">
        <v>196</v>
      </c>
      <c r="B5" s="27">
        <f>'税金計算 '!$N$13</f>
        <v>1247692</v>
      </c>
      <c r="C5" s="29" t="s">
        <v>197</v>
      </c>
      <c r="D5" s="27">
        <f>'税金計算 '!$N$17</f>
        <v>1879306</v>
      </c>
    </row>
    <row r="6" spans="1:4" ht="25.5" customHeight="1" thickBot="1" x14ac:dyDescent="0.2">
      <c r="A6" s="30"/>
      <c r="B6" s="31"/>
      <c r="C6" s="32" t="s">
        <v>198</v>
      </c>
      <c r="D6" s="31">
        <f>'税金計算 '!$N$18</f>
        <v>40113</v>
      </c>
    </row>
    <row r="7" spans="1:4" ht="25.5" customHeight="1" thickBot="1" x14ac:dyDescent="0.2">
      <c r="A7" s="33" t="s">
        <v>199</v>
      </c>
      <c r="B7" s="34">
        <f>SUM(B3:B6)</f>
        <v>1981206</v>
      </c>
      <c r="C7" s="35" t="s">
        <v>199</v>
      </c>
      <c r="D7" s="34">
        <f>D3+D4+D5</f>
        <v>1981206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204</v>
      </c>
      <c r="B11" s="236"/>
      <c r="C11" s="236"/>
      <c r="D11" s="236"/>
    </row>
    <row r="12" spans="1:4" ht="25.5" customHeight="1" thickBot="1" x14ac:dyDescent="0.2">
      <c r="A12" s="238" t="s">
        <v>205</v>
      </c>
      <c r="B12" s="238"/>
      <c r="C12" s="238"/>
      <c r="D12" s="238"/>
    </row>
    <row r="13" spans="1:4" ht="25.5" customHeight="1" x14ac:dyDescent="0.15">
      <c r="A13" s="23" t="s">
        <v>135</v>
      </c>
      <c r="B13" s="24">
        <f>'税金計算 '!$N$6</f>
        <v>166924</v>
      </c>
      <c r="C13" s="23" t="s">
        <v>136</v>
      </c>
      <c r="D13" s="24">
        <f>'税金計算 '!$N$5</f>
        <v>308537</v>
      </c>
    </row>
    <row r="14" spans="1:4" ht="25.5" customHeight="1" x14ac:dyDescent="0.15">
      <c r="A14" s="37" t="s">
        <v>90</v>
      </c>
      <c r="B14" s="38">
        <f>'税金計算 '!$N$7</f>
        <v>0</v>
      </c>
      <c r="C14" s="37"/>
      <c r="D14" s="38"/>
    </row>
    <row r="15" spans="1:4" ht="25.5" customHeight="1" x14ac:dyDescent="0.15">
      <c r="A15" s="39" t="s">
        <v>137</v>
      </c>
      <c r="B15" s="38">
        <f>'税金計算 '!$N$9</f>
        <v>5300</v>
      </c>
      <c r="C15" s="37"/>
      <c r="D15" s="38"/>
    </row>
    <row r="16" spans="1:4" ht="25.5" customHeight="1" x14ac:dyDescent="0.15">
      <c r="A16" s="26" t="s">
        <v>138</v>
      </c>
      <c r="B16" s="27">
        <f>'税金計算 '!$N$10</f>
        <v>96200</v>
      </c>
      <c r="C16" s="26"/>
      <c r="D16" s="27"/>
    </row>
    <row r="17" spans="1:4" ht="25.5" customHeight="1" x14ac:dyDescent="0.15">
      <c r="A17" s="26" t="s">
        <v>139</v>
      </c>
      <c r="B17" s="27">
        <f>'税金計算 '!$N$8</f>
        <v>0</v>
      </c>
      <c r="C17" s="26"/>
      <c r="D17" s="27"/>
    </row>
    <row r="18" spans="1:4" ht="25.5" customHeight="1" thickBot="1" x14ac:dyDescent="0.2">
      <c r="A18" s="30" t="s">
        <v>0</v>
      </c>
      <c r="B18" s="31">
        <f>'税金計算 '!$N$11</f>
        <v>40113</v>
      </c>
      <c r="C18" s="30"/>
      <c r="D18" s="31"/>
    </row>
    <row r="19" spans="1:4" ht="25.5" customHeight="1" thickBot="1" x14ac:dyDescent="0.2">
      <c r="A19" s="40" t="s">
        <v>75</v>
      </c>
      <c r="B19" s="34">
        <f>SUM(B13:B18)</f>
        <v>308537</v>
      </c>
      <c r="C19" s="41"/>
      <c r="D19" s="34">
        <f>SUM(D13:D18)</f>
        <v>308537</v>
      </c>
    </row>
  </sheetData>
  <mergeCells count="5">
    <mergeCell ref="A1:D1"/>
    <mergeCell ref="A2:D2"/>
    <mergeCell ref="A10:D10"/>
    <mergeCell ref="A11:D11"/>
    <mergeCell ref="A12:D12"/>
  </mergeCells>
  <phoneticPr fontId="2"/>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24F-56DC-4348-862A-D56D4D0F029C}">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45716</v>
      </c>
      <c r="B2" s="237"/>
      <c r="C2" s="237"/>
      <c r="D2" s="237"/>
    </row>
    <row r="3" spans="1:4" ht="25.5" customHeight="1" x14ac:dyDescent="0.15">
      <c r="A3" s="23" t="s">
        <v>193</v>
      </c>
      <c r="B3" s="24">
        <f>'税金計算 '!$O$12</f>
        <v>916240</v>
      </c>
      <c r="C3" s="25" t="s">
        <v>194</v>
      </c>
      <c r="D3" s="24"/>
    </row>
    <row r="4" spans="1:4" ht="25.5" customHeight="1" x14ac:dyDescent="0.15">
      <c r="A4" s="26"/>
      <c r="B4" s="27"/>
      <c r="C4" s="28" t="s">
        <v>195</v>
      </c>
      <c r="D4" s="27">
        <f>'税金計算 '!$O$16</f>
        <v>100500</v>
      </c>
    </row>
    <row r="5" spans="1:4" ht="25.5" customHeight="1" x14ac:dyDescent="0.15">
      <c r="A5" s="26" t="s">
        <v>196</v>
      </c>
      <c r="B5" s="27">
        <f>'税金計算 '!$O$13</f>
        <v>1100465</v>
      </c>
      <c r="C5" s="29" t="s">
        <v>197</v>
      </c>
      <c r="D5" s="27">
        <f>'税金計算 '!$O$17</f>
        <v>1916205</v>
      </c>
    </row>
    <row r="6" spans="1:4" ht="25.5" customHeight="1" thickBot="1" x14ac:dyDescent="0.2">
      <c r="A6" s="30"/>
      <c r="B6" s="31"/>
      <c r="C6" s="32" t="s">
        <v>198</v>
      </c>
      <c r="D6" s="31">
        <f>'税金計算 '!$O$18</f>
        <v>36499</v>
      </c>
    </row>
    <row r="7" spans="1:4" ht="25.5" customHeight="1" thickBot="1" x14ac:dyDescent="0.2">
      <c r="A7" s="33" t="s">
        <v>199</v>
      </c>
      <c r="B7" s="34">
        <f>SUM(B3:B6)</f>
        <v>2016705</v>
      </c>
      <c r="C7" s="35" t="s">
        <v>199</v>
      </c>
      <c r="D7" s="34">
        <f>SUM(D4:D5)</f>
        <v>2016705</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206</v>
      </c>
      <c r="B11" s="236"/>
      <c r="C11" s="236"/>
      <c r="D11" s="236"/>
    </row>
    <row r="12" spans="1:4" ht="25.5" customHeight="1" thickBot="1" x14ac:dyDescent="0.2">
      <c r="A12" s="238" t="s">
        <v>207</v>
      </c>
      <c r="B12" s="238"/>
      <c r="C12" s="238"/>
      <c r="D12" s="238"/>
    </row>
    <row r="13" spans="1:4" ht="25.5" customHeight="1" x14ac:dyDescent="0.15">
      <c r="A13" s="23" t="s">
        <v>135</v>
      </c>
      <c r="B13" s="24">
        <f>'税金計算 '!$O$6</f>
        <v>147227</v>
      </c>
      <c r="C13" s="23" t="s">
        <v>136</v>
      </c>
      <c r="D13" s="24">
        <f>'税金計算 '!$O$5</f>
        <v>284626</v>
      </c>
    </row>
    <row r="14" spans="1:4" ht="25.5" customHeight="1" x14ac:dyDescent="0.15">
      <c r="A14" s="37" t="s">
        <v>90</v>
      </c>
      <c r="B14" s="38">
        <f>'税金計算 '!$O$7</f>
        <v>0</v>
      </c>
      <c r="C14" s="37"/>
      <c r="D14" s="38"/>
    </row>
    <row r="15" spans="1:4" ht="25.5" customHeight="1" x14ac:dyDescent="0.15">
      <c r="A15" s="39" t="s">
        <v>137</v>
      </c>
      <c r="B15" s="38">
        <f>'税金計算 '!$O$9</f>
        <v>5700</v>
      </c>
      <c r="C15" s="37"/>
      <c r="D15" s="38"/>
    </row>
    <row r="16" spans="1:4" ht="25.5" customHeight="1" x14ac:dyDescent="0.15">
      <c r="A16" s="26" t="s">
        <v>138</v>
      </c>
      <c r="B16" s="27">
        <f>'税金計算 '!$O$10</f>
        <v>95200</v>
      </c>
      <c r="C16" s="26"/>
      <c r="D16" s="27"/>
    </row>
    <row r="17" spans="1:4" ht="25.5" customHeight="1" x14ac:dyDescent="0.15">
      <c r="A17" s="26" t="s">
        <v>139</v>
      </c>
      <c r="B17" s="27">
        <f>'税金計算 '!$O$8</f>
        <v>0</v>
      </c>
      <c r="C17" s="26"/>
      <c r="D17" s="27"/>
    </row>
    <row r="18" spans="1:4" ht="25.5" customHeight="1" thickBot="1" x14ac:dyDescent="0.2">
      <c r="A18" s="30" t="s">
        <v>0</v>
      </c>
      <c r="B18" s="31">
        <f>'税金計算 '!$O$11</f>
        <v>36499</v>
      </c>
      <c r="C18" s="30"/>
      <c r="D18" s="31"/>
    </row>
    <row r="19" spans="1:4" ht="25.5" customHeight="1" thickBot="1" x14ac:dyDescent="0.2">
      <c r="A19" s="40" t="s">
        <v>75</v>
      </c>
      <c r="B19" s="34">
        <f>SUM(B13:B18)</f>
        <v>284626</v>
      </c>
      <c r="C19" s="41"/>
      <c r="D19" s="34">
        <f>SUM(D13:D18)</f>
        <v>284626</v>
      </c>
    </row>
  </sheetData>
  <mergeCells count="5">
    <mergeCell ref="A1:D1"/>
    <mergeCell ref="A2:D2"/>
    <mergeCell ref="A10:D10"/>
    <mergeCell ref="A11:D11"/>
    <mergeCell ref="A12:D12"/>
  </mergeCells>
  <phoneticPr fontId="2"/>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C0-887F-48CD-BA9F-164DDE154F39}">
  <dimension ref="A1:D19"/>
  <sheetViews>
    <sheetView workbookViewId="0">
      <selection activeCell="G7" sqref="G7"/>
    </sheetView>
  </sheetViews>
  <sheetFormatPr defaultColWidth="9" defaultRowHeight="14.25" x14ac:dyDescent="0.15"/>
  <cols>
    <col min="1" max="1" width="25.25" style="22" customWidth="1"/>
    <col min="2" max="2" width="19.25" style="36" customWidth="1"/>
    <col min="3" max="3" width="21.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46081</v>
      </c>
      <c r="B2" s="237"/>
      <c r="C2" s="237"/>
      <c r="D2" s="237"/>
    </row>
    <row r="3" spans="1:4" ht="25.5" customHeight="1" x14ac:dyDescent="0.15">
      <c r="A3" s="23" t="s">
        <v>193</v>
      </c>
      <c r="B3" s="24">
        <f>'税金計算 '!$P$12</f>
        <v>1062195</v>
      </c>
      <c r="C3" s="25" t="s">
        <v>194</v>
      </c>
      <c r="D3" s="24"/>
    </row>
    <row r="4" spans="1:4" ht="25.5" customHeight="1" x14ac:dyDescent="0.15">
      <c r="A4" s="26"/>
      <c r="B4" s="27"/>
      <c r="C4" s="28" t="s">
        <v>195</v>
      </c>
      <c r="D4" s="27">
        <f>'税金計算 '!$P$16</f>
        <v>94700</v>
      </c>
    </row>
    <row r="5" spans="1:4" ht="25.5" customHeight="1" x14ac:dyDescent="0.15">
      <c r="A5" s="26" t="s">
        <v>196</v>
      </c>
      <c r="B5" s="27">
        <f>'税金計算 '!$P$13</f>
        <v>962907</v>
      </c>
      <c r="C5" s="29" t="s">
        <v>197</v>
      </c>
      <c r="D5" s="27">
        <f>'税金計算 '!$P$17</f>
        <v>1930402</v>
      </c>
    </row>
    <row r="6" spans="1:4" ht="25.5" customHeight="1" thickBot="1" x14ac:dyDescent="0.2">
      <c r="A6" s="30"/>
      <c r="B6" s="31"/>
      <c r="C6" s="32" t="s">
        <v>198</v>
      </c>
      <c r="D6" s="31">
        <f>'税金計算 '!$P$18</f>
        <v>13297</v>
      </c>
    </row>
    <row r="7" spans="1:4" ht="25.5" customHeight="1" thickBot="1" x14ac:dyDescent="0.2">
      <c r="A7" s="33" t="s">
        <v>199</v>
      </c>
      <c r="B7" s="34">
        <f>SUM(B3:B6)</f>
        <v>2025102</v>
      </c>
      <c r="C7" s="35" t="s">
        <v>199</v>
      </c>
      <c r="D7" s="34">
        <f>SUM(D4:D5)</f>
        <v>2025102</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208</v>
      </c>
      <c r="B11" s="236"/>
      <c r="C11" s="236"/>
      <c r="D11" s="236"/>
    </row>
    <row r="12" spans="1:4" ht="25.5" customHeight="1" thickBot="1" x14ac:dyDescent="0.2">
      <c r="A12" s="238" t="s">
        <v>209</v>
      </c>
      <c r="B12" s="238"/>
      <c r="C12" s="238"/>
      <c r="D12" s="238"/>
    </row>
    <row r="13" spans="1:4" ht="25.5" customHeight="1" x14ac:dyDescent="0.15">
      <c r="A13" s="23" t="s">
        <v>135</v>
      </c>
      <c r="B13" s="24">
        <f>'税金計算 '!$P$6</f>
        <v>137558</v>
      </c>
      <c r="C13" s="23" t="s">
        <v>136</v>
      </c>
      <c r="D13" s="24">
        <f>'税金計算 '!$P$5</f>
        <v>246455</v>
      </c>
    </row>
    <row r="14" spans="1:4" ht="25.5" customHeight="1" x14ac:dyDescent="0.15">
      <c r="A14" s="37" t="s">
        <v>90</v>
      </c>
      <c r="B14" s="38">
        <f>'税金計算 '!$P$7</f>
        <v>0</v>
      </c>
      <c r="C14" s="37"/>
      <c r="D14" s="38"/>
    </row>
    <row r="15" spans="1:4" ht="25.5" customHeight="1" x14ac:dyDescent="0.15">
      <c r="A15" s="39" t="s">
        <v>137</v>
      </c>
      <c r="B15" s="38">
        <f>'税金計算 '!$P$9</f>
        <v>5300</v>
      </c>
      <c r="C15" s="37"/>
      <c r="D15" s="38"/>
    </row>
    <row r="16" spans="1:4" ht="25.5" customHeight="1" x14ac:dyDescent="0.15">
      <c r="A16" s="26" t="s">
        <v>138</v>
      </c>
      <c r="B16" s="27">
        <f>'税金計算 '!$P$10</f>
        <v>90300</v>
      </c>
      <c r="C16" s="26"/>
      <c r="D16" s="27"/>
    </row>
    <row r="17" spans="1:4" ht="25.5" customHeight="1" x14ac:dyDescent="0.15">
      <c r="A17" s="26" t="s">
        <v>139</v>
      </c>
      <c r="B17" s="27">
        <f>'税金計算 '!$P$8</f>
        <v>0</v>
      </c>
      <c r="C17" s="26"/>
      <c r="D17" s="27"/>
    </row>
    <row r="18" spans="1:4" ht="25.5" customHeight="1" thickBot="1" x14ac:dyDescent="0.2">
      <c r="A18" s="30" t="s">
        <v>0</v>
      </c>
      <c r="B18" s="31">
        <f>'税金計算 '!$P$11</f>
        <v>13297</v>
      </c>
      <c r="C18" s="30"/>
      <c r="D18" s="31"/>
    </row>
    <row r="19" spans="1:4" ht="25.5" customHeight="1" thickBot="1" x14ac:dyDescent="0.2">
      <c r="A19" s="40" t="s">
        <v>75</v>
      </c>
      <c r="B19" s="34">
        <f>SUM(B13:B18)</f>
        <v>246455</v>
      </c>
      <c r="C19" s="41"/>
      <c r="D19" s="34">
        <f>SUM(D13:D18)</f>
        <v>246455</v>
      </c>
    </row>
  </sheetData>
  <mergeCells count="5">
    <mergeCell ref="A1:D1"/>
    <mergeCell ref="A2:D2"/>
    <mergeCell ref="A10:D10"/>
    <mergeCell ref="A11:D11"/>
    <mergeCell ref="A12:D12"/>
  </mergeCells>
  <phoneticPr fontId="2"/>
  <pageMargins left="0.7" right="0.7" top="0.92"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A7E2-809F-4D19-A284-40B163031A17}">
  <dimension ref="A1:D19"/>
  <sheetViews>
    <sheetView workbookViewId="0">
      <selection activeCell="A3" sqref="A3"/>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46446</v>
      </c>
      <c r="B2" s="237"/>
      <c r="C2" s="237"/>
      <c r="D2" s="237"/>
    </row>
    <row r="3" spans="1:4" ht="25.5" customHeight="1" x14ac:dyDescent="0.15">
      <c r="A3" s="23" t="s">
        <v>193</v>
      </c>
      <c r="B3" s="24">
        <f>'税金計算 '!$Q$12</f>
        <v>1267495</v>
      </c>
      <c r="C3" s="25" t="s">
        <v>194</v>
      </c>
      <c r="D3" s="24"/>
    </row>
    <row r="4" spans="1:4" ht="25.5" customHeight="1" x14ac:dyDescent="0.15">
      <c r="A4" s="26"/>
      <c r="B4" s="27"/>
      <c r="C4" s="28" t="s">
        <v>195</v>
      </c>
      <c r="D4" s="27">
        <f>'税金計算 '!$Q$16</f>
        <v>106000</v>
      </c>
    </row>
    <row r="5" spans="1:4" ht="25.5" customHeight="1" x14ac:dyDescent="0.15">
      <c r="A5" s="26" t="s">
        <v>196</v>
      </c>
      <c r="B5" s="27">
        <f>'税金計算 '!$Q$13</f>
        <v>825349</v>
      </c>
      <c r="C5" s="29" t="s">
        <v>197</v>
      </c>
      <c r="D5" s="27">
        <f>'税金計算 '!$Q$17</f>
        <v>1986844</v>
      </c>
    </row>
    <row r="6" spans="1:4" ht="25.5" customHeight="1" thickBot="1" x14ac:dyDescent="0.2">
      <c r="A6" s="30"/>
      <c r="B6" s="31"/>
      <c r="C6" s="32" t="s">
        <v>198</v>
      </c>
      <c r="D6" s="31">
        <f>'税金計算 '!$Q$18</f>
        <v>57942</v>
      </c>
    </row>
    <row r="7" spans="1:4" ht="25.5" customHeight="1" thickBot="1" x14ac:dyDescent="0.2">
      <c r="A7" s="33" t="s">
        <v>199</v>
      </c>
      <c r="B7" s="34">
        <f>SUM(B3:B6)</f>
        <v>2092844</v>
      </c>
      <c r="C7" s="35" t="s">
        <v>199</v>
      </c>
      <c r="D7" s="34">
        <f>SUM(D4:D5)</f>
        <v>2092844</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210</v>
      </c>
      <c r="B11" s="236"/>
      <c r="C11" s="236"/>
      <c r="D11" s="236"/>
    </row>
    <row r="12" spans="1:4" ht="25.5" customHeight="1" thickBot="1" x14ac:dyDescent="0.2">
      <c r="A12" s="238" t="s">
        <v>211</v>
      </c>
      <c r="B12" s="238"/>
      <c r="C12" s="238"/>
      <c r="D12" s="238"/>
    </row>
    <row r="13" spans="1:4" ht="25.5" customHeight="1" x14ac:dyDescent="0.15">
      <c r="A13" s="23" t="s">
        <v>135</v>
      </c>
      <c r="B13" s="24">
        <f>'税金計算 '!$Q$6</f>
        <v>137558</v>
      </c>
      <c r="C13" s="23" t="s">
        <v>136</v>
      </c>
      <c r="D13" s="24">
        <f>'税金計算 '!$Q$5</f>
        <v>300000</v>
      </c>
    </row>
    <row r="14" spans="1:4" ht="25.5" customHeight="1" x14ac:dyDescent="0.15">
      <c r="A14" s="37" t="s">
        <v>90</v>
      </c>
      <c r="B14" s="38">
        <f>'税金計算 '!$Q$7</f>
        <v>0</v>
      </c>
      <c r="C14" s="37"/>
      <c r="D14" s="38"/>
    </row>
    <row r="15" spans="1:4" ht="25.5" customHeight="1" x14ac:dyDescent="0.15">
      <c r="A15" s="39" t="s">
        <v>137</v>
      </c>
      <c r="B15" s="38">
        <f>'税金計算 '!$Q$9</f>
        <v>4400</v>
      </c>
      <c r="C15" s="37"/>
      <c r="D15" s="38"/>
    </row>
    <row r="16" spans="1:4" ht="25.5" customHeight="1" x14ac:dyDescent="0.15">
      <c r="A16" s="26" t="s">
        <v>138</v>
      </c>
      <c r="B16" s="27">
        <f>'税金計算 '!$Q$10</f>
        <v>100100</v>
      </c>
      <c r="C16" s="26"/>
      <c r="D16" s="27"/>
    </row>
    <row r="17" spans="1:4" ht="25.5" customHeight="1" x14ac:dyDescent="0.15">
      <c r="A17" s="26" t="s">
        <v>139</v>
      </c>
      <c r="B17" s="27">
        <f>'税金計算 '!$Q$8</f>
        <v>0</v>
      </c>
      <c r="C17" s="26"/>
      <c r="D17" s="27"/>
    </row>
    <row r="18" spans="1:4" ht="25.5" customHeight="1" thickBot="1" x14ac:dyDescent="0.2">
      <c r="A18" s="30" t="s">
        <v>0</v>
      </c>
      <c r="B18" s="31">
        <f>'税金計算 '!$Q$11</f>
        <v>57942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EC8A-EF51-4E98-8B06-1719EE185E09}">
  <dimension ref="A1:D19"/>
  <sheetViews>
    <sheetView workbookViewId="0">
      <selection activeCell="I8" sqref="I8"/>
    </sheetView>
  </sheetViews>
  <sheetFormatPr defaultColWidth="9" defaultRowHeight="14.25" x14ac:dyDescent="0.15"/>
  <cols>
    <col min="1" max="1" width="25.25" style="22" customWidth="1"/>
    <col min="2" max="2" width="19.25" style="36" customWidth="1"/>
    <col min="3" max="3" width="19.25" style="22" customWidth="1"/>
    <col min="4" max="4" width="19.25" style="36" customWidth="1"/>
    <col min="5" max="16384" width="9" style="22"/>
  </cols>
  <sheetData>
    <row r="1" spans="1:4" ht="27.75" customHeight="1" x14ac:dyDescent="0.15">
      <c r="A1" s="236" t="s">
        <v>37</v>
      </c>
      <c r="B1" s="236"/>
      <c r="C1" s="236"/>
      <c r="D1" s="236"/>
    </row>
    <row r="2" spans="1:4" ht="27.75" customHeight="1" thickBot="1" x14ac:dyDescent="0.2">
      <c r="A2" s="237">
        <v>46811</v>
      </c>
      <c r="B2" s="237"/>
      <c r="C2" s="237"/>
      <c r="D2" s="237"/>
    </row>
    <row r="3" spans="1:4" ht="25.5" customHeight="1" x14ac:dyDescent="0.15">
      <c r="A3" s="23" t="s">
        <v>193</v>
      </c>
      <c r="B3" s="24">
        <f>'税金計算 '!$R$12</f>
        <v>1461495</v>
      </c>
      <c r="C3" s="25" t="s">
        <v>194</v>
      </c>
      <c r="D3" s="24"/>
    </row>
    <row r="4" spans="1:4" ht="25.5" customHeight="1" x14ac:dyDescent="0.15">
      <c r="A4" s="26"/>
      <c r="B4" s="27"/>
      <c r="C4" s="28" t="s">
        <v>195</v>
      </c>
      <c r="D4" s="27">
        <f>'税金計算 '!$R$16</f>
        <v>105600</v>
      </c>
    </row>
    <row r="5" spans="1:4" ht="25.5" customHeight="1" x14ac:dyDescent="0.15">
      <c r="A5" s="26" t="s">
        <v>196</v>
      </c>
      <c r="B5" s="27">
        <f>'税金計算 '!$R$13</f>
        <v>687791</v>
      </c>
      <c r="C5" s="29" t="s">
        <v>197</v>
      </c>
      <c r="D5" s="27">
        <f>'税金計算 '!$R$17</f>
        <v>2043686</v>
      </c>
    </row>
    <row r="6" spans="1:4" ht="25.5" customHeight="1" thickBot="1" x14ac:dyDescent="0.2">
      <c r="A6" s="30"/>
      <c r="B6" s="31"/>
      <c r="C6" s="32" t="s">
        <v>198</v>
      </c>
      <c r="D6" s="31">
        <f>'税金計算 '!$R$18</f>
        <v>56742</v>
      </c>
    </row>
    <row r="7" spans="1:4" ht="25.5" customHeight="1" thickBot="1" x14ac:dyDescent="0.2">
      <c r="A7" s="33" t="s">
        <v>199</v>
      </c>
      <c r="B7" s="34">
        <f>SUM(B3:B6)</f>
        <v>2149286</v>
      </c>
      <c r="C7" s="35" t="s">
        <v>199</v>
      </c>
      <c r="D7" s="34">
        <f>SUM(D4:D5)</f>
        <v>2149286</v>
      </c>
    </row>
    <row r="8" spans="1:4" ht="25.5" customHeight="1" x14ac:dyDescent="0.15"/>
    <row r="9" spans="1:4" ht="25.5" customHeight="1" x14ac:dyDescent="0.15"/>
    <row r="10" spans="1:4" ht="25.5" customHeight="1" x14ac:dyDescent="0.15">
      <c r="A10" s="236" t="s">
        <v>29</v>
      </c>
      <c r="B10" s="236"/>
      <c r="C10" s="236"/>
      <c r="D10" s="236"/>
    </row>
    <row r="11" spans="1:4" ht="25.5" customHeight="1" x14ac:dyDescent="0.15">
      <c r="A11" s="236" t="s">
        <v>212</v>
      </c>
      <c r="B11" s="236"/>
      <c r="C11" s="236"/>
      <c r="D11" s="236"/>
    </row>
    <row r="12" spans="1:4" ht="25.5" customHeight="1" thickBot="1" x14ac:dyDescent="0.2">
      <c r="A12" s="238" t="s">
        <v>213</v>
      </c>
      <c r="B12" s="238"/>
      <c r="C12" s="238"/>
      <c r="D12" s="238"/>
    </row>
    <row r="13" spans="1:4" ht="25.5" customHeight="1" x14ac:dyDescent="0.15">
      <c r="A13" s="23" t="s">
        <v>135</v>
      </c>
      <c r="B13" s="24">
        <f>'税金計算 '!$R$6</f>
        <v>137558</v>
      </c>
      <c r="C13" s="23" t="s">
        <v>136</v>
      </c>
      <c r="D13" s="24">
        <f>'税金計算 '!$R$5</f>
        <v>300000</v>
      </c>
    </row>
    <row r="14" spans="1:4" ht="25.5" customHeight="1" x14ac:dyDescent="0.15">
      <c r="A14" s="37" t="s">
        <v>90</v>
      </c>
      <c r="B14" s="38">
        <f>'税金計算 '!$R$7</f>
        <v>0</v>
      </c>
      <c r="C14" s="37"/>
      <c r="D14" s="38"/>
    </row>
    <row r="15" spans="1:4" ht="25.5" customHeight="1" x14ac:dyDescent="0.15">
      <c r="A15" s="39" t="s">
        <v>137</v>
      </c>
      <c r="B15" s="38">
        <f>'税金計算 '!$R$9</f>
        <v>5900</v>
      </c>
      <c r="C15" s="37"/>
      <c r="D15" s="38"/>
    </row>
    <row r="16" spans="1:4" ht="25.5" customHeight="1" x14ac:dyDescent="0.15">
      <c r="A16" s="26" t="s">
        <v>138</v>
      </c>
      <c r="B16" s="27">
        <f>'税金計算 '!$R$10</f>
        <v>99800</v>
      </c>
      <c r="C16" s="26"/>
      <c r="D16" s="27"/>
    </row>
    <row r="17" spans="1:4" ht="25.5" customHeight="1" x14ac:dyDescent="0.15">
      <c r="A17" s="26" t="s">
        <v>139</v>
      </c>
      <c r="B17" s="27">
        <f>'税金計算 '!$R$8</f>
        <v>0</v>
      </c>
      <c r="C17" s="26"/>
      <c r="D17" s="27"/>
    </row>
    <row r="18" spans="1:4" ht="25.5" customHeight="1" thickBot="1" x14ac:dyDescent="0.2">
      <c r="A18" s="30" t="s">
        <v>0</v>
      </c>
      <c r="B18" s="31">
        <f>'税金計算 '!$R$11</f>
        <v>56742</v>
      </c>
      <c r="C18" s="30"/>
      <c r="D18" s="31"/>
    </row>
    <row r="19" spans="1:4" ht="25.5" customHeight="1" thickBot="1" x14ac:dyDescent="0.2">
      <c r="A19" s="40" t="s">
        <v>75</v>
      </c>
      <c r="B19" s="34">
        <f>SUM(B13:B18)</f>
        <v>300000</v>
      </c>
      <c r="C19" s="41"/>
      <c r="D19" s="34">
        <f>SUM(D13:D18)</f>
        <v>300000</v>
      </c>
    </row>
  </sheetData>
  <mergeCells count="5">
    <mergeCell ref="A1:D1"/>
    <mergeCell ref="A2:D2"/>
    <mergeCell ref="A10:D10"/>
    <mergeCell ref="A11:D11"/>
    <mergeCell ref="A12:D1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vt:i4>
      </vt:variant>
    </vt:vector>
  </HeadingPairs>
  <TitlesOfParts>
    <vt:vector size="22" baseType="lpstr">
      <vt:lpstr>税金計算 </vt:lpstr>
      <vt:lpstr>R2損益・貸借対照表</vt:lpstr>
      <vt:lpstr>R3損益・貸借対照表 </vt:lpstr>
      <vt:lpstr>R4損益・貸借対照表</vt:lpstr>
      <vt:lpstr>R5損益・貸借対照表</vt:lpstr>
      <vt:lpstr>R6損益・貸借対照表</vt:lpstr>
      <vt:lpstr>R7損益・貸借対照表 </vt:lpstr>
      <vt:lpstr>R8損益・貸借対照表</vt:lpstr>
      <vt:lpstr>R9損益・貸借対照表 </vt:lpstr>
      <vt:lpstr>R10損益・貸借対照表</vt:lpstr>
      <vt:lpstr>R11損益・貸借対照表 </vt:lpstr>
      <vt:lpstr>R12損益・貸借対照表</vt:lpstr>
      <vt:lpstr>R13損益・貸借対照表</vt:lpstr>
      <vt:lpstr>R14損益・貸借対照表 </vt:lpstr>
      <vt:lpstr>R15損益・貸借対照表 </vt:lpstr>
      <vt:lpstr>R16損益・貸借対照表</vt:lpstr>
      <vt:lpstr>R17損益・貸借対照表</vt:lpstr>
      <vt:lpstr>R18損益・貸借対照表</vt:lpstr>
      <vt:lpstr>預金通帳</vt:lpstr>
      <vt:lpstr>'R2損益・貸借対照表'!Print_Area</vt:lpstr>
      <vt:lpstr>'R7損益・貸借対照表 '!Print_Area</vt:lpstr>
      <vt:lpstr>'税金計算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荒川敏和</dc:creator>
  <cp:lastModifiedBy>敏和 荒川</cp:lastModifiedBy>
  <cp:lastPrinted>2026-03-01T10:26:51Z</cp:lastPrinted>
  <dcterms:created xsi:type="dcterms:W3CDTF">2020-10-02T23:44:00Z</dcterms:created>
  <dcterms:modified xsi:type="dcterms:W3CDTF">2026-03-14T01:08:57Z</dcterms:modified>
</cp:coreProperties>
</file>